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L:\Supply &amp; Rates\Power Supply\Energy Efficiency\Tracking Energy Savings\Water Heater Cost Comparison\"/>
    </mc:Choice>
  </mc:AlternateContent>
  <xr:revisionPtr revIDLastSave="0" documentId="13_ncr:1_{C10AA89F-BCC0-4DB2-BB77-10C55F9F6412}" xr6:coauthVersionLast="47" xr6:coauthVersionMax="47" xr10:uidLastSave="{00000000-0000-0000-0000-000000000000}"/>
  <bookViews>
    <workbookView xWindow="28680" yWindow="-120" windowWidth="29040" windowHeight="17520" xr2:uid="{00000000-000D-0000-FFFF-FFFF00000000}"/>
  </bookViews>
  <sheets>
    <sheet name="Summary" sheetId="13" r:id="rId1"/>
    <sheet name="AnnualCosts" sheetId="3" r:id="rId2"/>
    <sheet name="15YearCosts" sheetId="15" r:id="rId3"/>
    <sheet name="ProratedCosts" sheetId="1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 i="16" l="1"/>
  <c r="D7" i="16"/>
  <c r="C7" i="16"/>
  <c r="B7" i="16"/>
  <c r="A7" i="16"/>
  <c r="H8" i="15"/>
  <c r="E8" i="15" s="1"/>
  <c r="I8" i="15"/>
  <c r="C8" i="15" s="1"/>
  <c r="B8" i="15"/>
  <c r="A8" i="15"/>
  <c r="D10" i="3"/>
  <c r="B10" i="3"/>
  <c r="E10" i="3" s="1"/>
  <c r="B9" i="3"/>
  <c r="C29" i="13"/>
  <c r="E14" i="16" s="1"/>
  <c r="A2" i="16"/>
  <c r="E18" i="16"/>
  <c r="E16" i="16"/>
  <c r="E20" i="16"/>
  <c r="E8" i="16"/>
  <c r="E6" i="16"/>
  <c r="E3" i="16"/>
  <c r="E5" i="16"/>
  <c r="E4" i="16"/>
  <c r="E2" i="16"/>
  <c r="A1" i="16"/>
  <c r="B1" i="16"/>
  <c r="C1" i="16"/>
  <c r="D1" i="16"/>
  <c r="C2" i="16"/>
  <c r="A4" i="16"/>
  <c r="C4" i="16"/>
  <c r="A3" i="16"/>
  <c r="C3" i="16"/>
  <c r="A5" i="16"/>
  <c r="C5" i="16"/>
  <c r="A6" i="16"/>
  <c r="C6" i="16"/>
  <c r="A8" i="16"/>
  <c r="C8" i="16"/>
  <c r="A16" i="16"/>
  <c r="C16" i="16"/>
  <c r="A18" i="16"/>
  <c r="C18" i="16"/>
  <c r="A9" i="16"/>
  <c r="A20" i="16"/>
  <c r="C20" i="16"/>
  <c r="A10" i="16"/>
  <c r="A11" i="16"/>
  <c r="A12" i="16"/>
  <c r="A13" i="16"/>
  <c r="A14" i="16"/>
  <c r="A15" i="16"/>
  <c r="A17" i="16"/>
  <c r="A19" i="16"/>
  <c r="A21" i="16"/>
  <c r="C42" i="13"/>
  <c r="C71" i="13"/>
  <c r="C78" i="13" s="1"/>
  <c r="C74" i="13"/>
  <c r="C75" i="13"/>
  <c r="C76" i="13"/>
  <c r="C77" i="13"/>
  <c r="F7" i="16" l="1"/>
  <c r="G8" i="15"/>
  <c r="D8" i="15" s="1"/>
  <c r="F8" i="15" s="1"/>
  <c r="E15" i="16"/>
  <c r="E21" i="16"/>
  <c r="E10" i="16"/>
  <c r="E11" i="16"/>
  <c r="E19" i="16"/>
  <c r="E12" i="16"/>
  <c r="E13" i="16"/>
  <c r="E17" i="16"/>
  <c r="E9" i="16"/>
  <c r="B5" i="15"/>
  <c r="B10" i="15"/>
  <c r="B7" i="15"/>
  <c r="B19" i="15"/>
  <c r="B17" i="15"/>
  <c r="D4" i="3"/>
  <c r="D5" i="3"/>
  <c r="D6" i="3"/>
  <c r="D6" i="16" s="1"/>
  <c r="D7" i="3"/>
  <c r="D8" i="16" s="1"/>
  <c r="D8" i="3"/>
  <c r="D16" i="16" s="1"/>
  <c r="D9" i="3"/>
  <c r="D18" i="16" s="1"/>
  <c r="D11" i="3"/>
  <c r="D9" i="16" s="1"/>
  <c r="D12" i="3"/>
  <c r="D20" i="16" s="1"/>
  <c r="D13" i="3"/>
  <c r="D10" i="16" s="1"/>
  <c r="C14" i="3"/>
  <c r="C11" i="16" s="1"/>
  <c r="D14" i="3"/>
  <c r="D11" i="16" s="1"/>
  <c r="D15" i="3"/>
  <c r="D12" i="16" s="1"/>
  <c r="C16" i="3"/>
  <c r="C13" i="16" s="1"/>
  <c r="D16" i="3"/>
  <c r="D13" i="16" s="1"/>
  <c r="D17" i="3"/>
  <c r="D14" i="16" s="1"/>
  <c r="D18" i="3"/>
  <c r="D15" i="16" s="1"/>
  <c r="C19" i="3"/>
  <c r="C17" i="16" s="1"/>
  <c r="D19" i="3"/>
  <c r="D17" i="16" s="1"/>
  <c r="C20" i="3"/>
  <c r="C19" i="16" s="1"/>
  <c r="D20" i="3"/>
  <c r="D19" i="16" s="1"/>
  <c r="D21" i="3"/>
  <c r="D21" i="16" s="1"/>
  <c r="B3" i="15"/>
  <c r="D3" i="16" l="1"/>
  <c r="B21" i="15"/>
  <c r="B20" i="15"/>
  <c r="B18" i="15"/>
  <c r="B16" i="15"/>
  <c r="B15" i="15"/>
  <c r="B14" i="15"/>
  <c r="B13" i="15"/>
  <c r="B12" i="15"/>
  <c r="B11" i="15"/>
  <c r="B6" i="15"/>
  <c r="B2" i="15"/>
  <c r="B4" i="15"/>
  <c r="B9" i="15"/>
  <c r="A1" i="15"/>
  <c r="G1" i="15"/>
  <c r="H1" i="15"/>
  <c r="I1" i="15"/>
  <c r="A2" i="15"/>
  <c r="H2" i="15"/>
  <c r="E2" i="15" s="1"/>
  <c r="A4" i="15"/>
  <c r="H4" i="15"/>
  <c r="E4" i="15" s="1"/>
  <c r="A3" i="15"/>
  <c r="H3" i="15"/>
  <c r="E3" i="15" s="1"/>
  <c r="A6" i="15"/>
  <c r="H6" i="15"/>
  <c r="E6" i="15" s="1"/>
  <c r="A5" i="15"/>
  <c r="H5" i="15"/>
  <c r="E5" i="15" s="1"/>
  <c r="A7" i="15"/>
  <c r="H7" i="15"/>
  <c r="E7" i="15" s="1"/>
  <c r="A9" i="15"/>
  <c r="H9" i="15"/>
  <c r="E9" i="15" s="1"/>
  <c r="A19" i="15"/>
  <c r="H19" i="15"/>
  <c r="E19" i="15" s="1"/>
  <c r="A11" i="15"/>
  <c r="A10" i="15"/>
  <c r="A12" i="15"/>
  <c r="A13" i="15"/>
  <c r="A14" i="15"/>
  <c r="A15" i="15"/>
  <c r="A16" i="15"/>
  <c r="A17" i="15"/>
  <c r="A18" i="15"/>
  <c r="A20" i="15"/>
  <c r="A21" i="15"/>
  <c r="D2" i="3"/>
  <c r="D2" i="16" s="1"/>
  <c r="D3" i="3"/>
  <c r="D5" i="16" s="1"/>
  <c r="I3" i="15"/>
  <c r="C3" i="15" s="1"/>
  <c r="I5" i="15"/>
  <c r="C5" i="15" s="1"/>
  <c r="I7" i="15"/>
  <c r="C7" i="15" s="1"/>
  <c r="I19" i="15"/>
  <c r="C19" i="15" s="1"/>
  <c r="I9" i="15"/>
  <c r="C9" i="15" s="1"/>
  <c r="I11" i="15"/>
  <c r="C11" i="15" s="1"/>
  <c r="I10" i="15"/>
  <c r="C10" i="15" s="1"/>
  <c r="I12" i="15"/>
  <c r="C12" i="15" s="1"/>
  <c r="I13" i="15"/>
  <c r="C13" i="15" s="1"/>
  <c r="I14" i="15"/>
  <c r="C14" i="15" s="1"/>
  <c r="I15" i="15"/>
  <c r="C15" i="15" s="1"/>
  <c r="I16" i="15"/>
  <c r="C16" i="15" s="1"/>
  <c r="I17" i="15"/>
  <c r="C17" i="15" s="1"/>
  <c r="H18" i="15"/>
  <c r="E18" i="15" s="1"/>
  <c r="I18" i="15"/>
  <c r="C18" i="15" s="1"/>
  <c r="H20" i="15"/>
  <c r="E20" i="15" s="1"/>
  <c r="I20" i="15"/>
  <c r="C20" i="15" s="1"/>
  <c r="I21" i="15"/>
  <c r="C21" i="15" s="1"/>
  <c r="C13" i="3"/>
  <c r="C10" i="16" s="1"/>
  <c r="C11" i="3"/>
  <c r="C9" i="16" s="1"/>
  <c r="C15" i="3"/>
  <c r="C12" i="16" s="1"/>
  <c r="C17" i="3"/>
  <c r="C14" i="16" s="1"/>
  <c r="C21" i="3"/>
  <c r="C21" i="16" s="1"/>
  <c r="D4" i="16" l="1"/>
  <c r="I4" i="15"/>
  <c r="C4" i="15" s="1"/>
  <c r="H21" i="15"/>
  <c r="E21" i="15" s="1"/>
  <c r="H11" i="15"/>
  <c r="E11" i="15" s="1"/>
  <c r="H15" i="15"/>
  <c r="E15" i="15" s="1"/>
  <c r="I2" i="15"/>
  <c r="C2" i="15" s="1"/>
  <c r="I6" i="15"/>
  <c r="C6" i="15" s="1"/>
  <c r="C18" i="3"/>
  <c r="C15" i="16" s="1"/>
  <c r="H13" i="15" l="1"/>
  <c r="E13" i="15" s="1"/>
  <c r="H14" i="15"/>
  <c r="E14" i="15" s="1"/>
  <c r="H10" i="15"/>
  <c r="E10" i="15" s="1"/>
  <c r="H12" i="15"/>
  <c r="E12" i="15" s="1"/>
  <c r="B13" i="3" l="1"/>
  <c r="B12" i="3"/>
  <c r="B19" i="3"/>
  <c r="B21" i="3"/>
  <c r="B20" i="3"/>
  <c r="B3" i="3"/>
  <c r="B15" i="3"/>
  <c r="B11" i="3"/>
  <c r="B5" i="3"/>
  <c r="B16" i="3"/>
  <c r="B6" i="3"/>
  <c r="B2" i="3"/>
  <c r="B18" i="3"/>
  <c r="B7" i="3"/>
  <c r="B14" i="3"/>
  <c r="B4" i="3"/>
  <c r="B17" i="3"/>
  <c r="B8" i="3"/>
  <c r="H16" i="15"/>
  <c r="E16" i="15" s="1"/>
  <c r="H17" i="15"/>
  <c r="E17" i="15" s="1"/>
  <c r="E16" i="3" l="1"/>
  <c r="B13" i="16"/>
  <c r="F13" i="16" s="1"/>
  <c r="E5" i="3"/>
  <c r="B3" i="16"/>
  <c r="F3" i="16" s="1"/>
  <c r="E11" i="3"/>
  <c r="B9" i="16"/>
  <c r="F9" i="16" s="1"/>
  <c r="E6" i="3"/>
  <c r="B6" i="16"/>
  <c r="F6" i="16" s="1"/>
  <c r="E15" i="3"/>
  <c r="B12" i="16"/>
  <c r="F12" i="16" s="1"/>
  <c r="E3" i="3"/>
  <c r="B5" i="16"/>
  <c r="F5" i="16" s="1"/>
  <c r="E21" i="3"/>
  <c r="B21" i="16"/>
  <c r="F21" i="16" s="1"/>
  <c r="E2" i="3"/>
  <c r="B2" i="16"/>
  <c r="F2" i="16" s="1"/>
  <c r="E17" i="3"/>
  <c r="B14" i="16"/>
  <c r="F14" i="16" s="1"/>
  <c r="E20" i="3"/>
  <c r="B19" i="16"/>
  <c r="F19" i="16" s="1"/>
  <c r="E14" i="3"/>
  <c r="B11" i="16"/>
  <c r="F11" i="16" s="1"/>
  <c r="E19" i="3"/>
  <c r="B17" i="16"/>
  <c r="F17" i="16" s="1"/>
  <c r="E8" i="3"/>
  <c r="B16" i="16"/>
  <c r="F16" i="16" s="1"/>
  <c r="G4" i="15"/>
  <c r="D4" i="15" s="1"/>
  <c r="F4" i="15" s="1"/>
  <c r="B4" i="16"/>
  <c r="F4" i="16" s="1"/>
  <c r="B18" i="16"/>
  <c r="F18" i="16" s="1"/>
  <c r="B8" i="16"/>
  <c r="F8" i="16" s="1"/>
  <c r="B20" i="16"/>
  <c r="F20" i="16" s="1"/>
  <c r="E18" i="3"/>
  <c r="B15" i="16"/>
  <c r="F15" i="16" s="1"/>
  <c r="E13" i="3"/>
  <c r="B10" i="16"/>
  <c r="F10" i="16" s="1"/>
  <c r="E7" i="3"/>
  <c r="E12" i="3"/>
  <c r="G20" i="15"/>
  <c r="D20" i="15" s="1"/>
  <c r="F20" i="15" s="1"/>
  <c r="G17" i="15"/>
  <c r="D17" i="15" s="1"/>
  <c r="F17" i="15" s="1"/>
  <c r="G15" i="15"/>
  <c r="D15" i="15" s="1"/>
  <c r="F15" i="15" s="1"/>
  <c r="G10" i="15"/>
  <c r="D10" i="15" s="1"/>
  <c r="F10" i="15" s="1"/>
  <c r="G9" i="15"/>
  <c r="D9" i="15" s="1"/>
  <c r="F9" i="15" s="1"/>
  <c r="G21" i="15"/>
  <c r="D21" i="15" s="1"/>
  <c r="F21" i="15" s="1"/>
  <c r="G16" i="15"/>
  <c r="D16" i="15" s="1"/>
  <c r="F16" i="15" s="1"/>
  <c r="E4" i="3"/>
  <c r="E9" i="3"/>
  <c r="G11" i="15"/>
  <c r="D11" i="15" s="1"/>
  <c r="F11" i="15" s="1"/>
  <c r="G14" i="15"/>
  <c r="D14" i="15" s="1"/>
  <c r="F14" i="15" s="1"/>
  <c r="G12" i="15"/>
  <c r="D12" i="15" s="1"/>
  <c r="F12" i="15" s="1"/>
  <c r="G5" i="15"/>
  <c r="D5" i="15" s="1"/>
  <c r="F5" i="15" s="1"/>
  <c r="G7" i="15"/>
  <c r="D7" i="15" s="1"/>
  <c r="F7" i="15" s="1"/>
  <c r="G6" i="15"/>
  <c r="D6" i="15" s="1"/>
  <c r="F6" i="15" s="1"/>
  <c r="G3" i="15"/>
  <c r="D3" i="15" s="1"/>
  <c r="F3" i="15" s="1"/>
  <c r="G18" i="15"/>
  <c r="D18" i="15" s="1"/>
  <c r="F18" i="15" s="1"/>
  <c r="G13" i="15"/>
  <c r="D13" i="15" s="1"/>
  <c r="F13" i="15" s="1"/>
  <c r="G2" i="15"/>
  <c r="D2" i="15" s="1"/>
  <c r="F2" i="15" s="1"/>
  <c r="G19" i="15"/>
  <c r="D19" i="15" s="1"/>
  <c r="F19" i="15" s="1"/>
</calcChain>
</file>

<file path=xl/sharedStrings.xml><?xml version="1.0" encoding="utf-8"?>
<sst xmlns="http://schemas.openxmlformats.org/spreadsheetml/2006/main" count="130" uniqueCount="119">
  <si>
    <t>Average Life</t>
  </si>
  <si>
    <t>Installation Cost</t>
  </si>
  <si>
    <t>Annual Maintenance Cost</t>
  </si>
  <si>
    <t>System/Fuel Type</t>
  </si>
  <si>
    <t>Days Per Year</t>
  </si>
  <si>
    <t>Average temperature difference between water heater set point temperature and the supply water temperature in water main (°F).</t>
  </si>
  <si>
    <t>Fuel Rates:</t>
  </si>
  <si>
    <t>Annual Water Heating Cost</t>
  </si>
  <si>
    <t>Electric Storage Tank Water Heater</t>
  </si>
  <si>
    <t>Gas (therms/year)</t>
  </si>
  <si>
    <t>Electric Baseboards (kWh)</t>
  </si>
  <si>
    <t>Oil (gallons/year)</t>
  </si>
  <si>
    <t>Propane (gallons/year)</t>
  </si>
  <si>
    <t>ASHP</t>
  </si>
  <si>
    <t>Additional Annual Space-Heating Cost</t>
  </si>
  <si>
    <t>Additional Annual Fuel Consumption for Each Home Heating Source for HPWH Installed in Unconditioned Space</t>
  </si>
  <si>
    <t>Gas Tankless Water Heater</t>
  </si>
  <si>
    <t>Gas Indirect Water Heater Attached to New, Higher Efficiency Boiler</t>
  </si>
  <si>
    <t>Gas Indirect Water Heater Attached to Average Gas Boiler (5+ Years Old)</t>
  </si>
  <si>
    <t>Oil Indirect Water Heater Attached to New, Higher Efficiency Boiler</t>
  </si>
  <si>
    <t>Oil Storage Tank Water Heater</t>
  </si>
  <si>
    <t>Propane Storage Tank Water Heater</t>
  </si>
  <si>
    <t>Additional Assumptions:</t>
  </si>
  <si>
    <t>Resident Info:</t>
  </si>
  <si>
    <t>Efficiency Ratings:</t>
  </si>
  <si>
    <t>HPWH (Installed in Conditioned Space) • Space Heating Type: Heat Pumps</t>
  </si>
  <si>
    <t>HPWH (Installed in Conditioned Space) • Space Heating Type: Gas</t>
  </si>
  <si>
    <t>HPWH (Installed in Conditioned Space) • Space Heating Type: Oil</t>
  </si>
  <si>
    <t>HPWH (Installed in Un-Conditioned Space) • Space Heating Type: Heat Pumps</t>
  </si>
  <si>
    <t>HPWH (Installed in Un-Conditioned Space) • Space Heating Type: Gas</t>
  </si>
  <si>
    <t>HPWH (Installed in Conditioned Space) • Space Heating Type: Electric Baseboards</t>
  </si>
  <si>
    <t>HPWH (Installed in Un-Conditioned Space) • Space Heating Type: Oil</t>
  </si>
  <si>
    <t>HPWH (Installed in Conditioned Space) • Space Heating Type: Propane</t>
  </si>
  <si>
    <t>HPWH (Installed in Un-Conditioned Space) • Space Heating Type: Electric Baseboards</t>
  </si>
  <si>
    <t>HPWH (Installed in Un-Conditioned Space) • Space Heating Type: Propane</t>
  </si>
  <si>
    <r>
      <t>HG&amp;E Electric Rate ($/kWh)</t>
    </r>
    <r>
      <rPr>
        <vertAlign val="superscript"/>
        <sz val="11"/>
        <color theme="1"/>
        <rFont val="Calibri"/>
        <family val="2"/>
        <scheme val="minor"/>
      </rPr>
      <t>1</t>
    </r>
  </si>
  <si>
    <t>1. As of August 2025</t>
  </si>
  <si>
    <r>
      <t>HG&amp;E Gas Rate ($/therm)</t>
    </r>
    <r>
      <rPr>
        <vertAlign val="superscript"/>
        <sz val="11"/>
        <color theme="1"/>
        <rFont val="Calibri"/>
        <family val="2"/>
        <scheme val="minor"/>
      </rPr>
      <t>1</t>
    </r>
  </si>
  <si>
    <r>
      <t>Oil ($/gallon)</t>
    </r>
    <r>
      <rPr>
        <vertAlign val="superscript"/>
        <sz val="11"/>
        <color theme="1"/>
        <rFont val="Calibri"/>
        <family val="2"/>
        <scheme val="minor"/>
      </rPr>
      <t>2</t>
    </r>
  </si>
  <si>
    <t>2. Average $/gallon in 2024 in Massachusetts: https://www.mass.gov/info-details/massachusetts-home-heating-fuels-prices#retail-heating-oil-prices</t>
  </si>
  <si>
    <r>
      <t>Propane ($/gallon)</t>
    </r>
    <r>
      <rPr>
        <vertAlign val="superscript"/>
        <sz val="11"/>
        <color theme="1"/>
        <rFont val="Calibri"/>
        <family val="2"/>
        <scheme val="minor"/>
      </rPr>
      <t>3</t>
    </r>
  </si>
  <si>
    <t>3. Average $/gallon in 2024 in Massachusetts: https://www.mass.gov/info-details/massachusetts-home-heating-fuels-prices#retail-heating-oil-prices</t>
  </si>
  <si>
    <r>
      <t>Water heater set-point temperature</t>
    </r>
    <r>
      <rPr>
        <vertAlign val="superscript"/>
        <sz val="11"/>
        <color theme="1"/>
        <rFont val="Calibri"/>
        <family val="2"/>
        <scheme val="minor"/>
      </rPr>
      <t>5</t>
    </r>
  </si>
  <si>
    <t>5. Average from energy audit data</t>
  </si>
  <si>
    <t>Maintenance Costs over 15 Years</t>
  </si>
  <si>
    <t>Water Heating Cost over 15 years</t>
  </si>
  <si>
    <r>
      <t>HPWH</t>
    </r>
    <r>
      <rPr>
        <vertAlign val="superscript"/>
        <sz val="11"/>
        <color theme="1"/>
        <rFont val="Calibri"/>
        <family val="2"/>
        <scheme val="minor"/>
      </rPr>
      <t>6</t>
    </r>
  </si>
  <si>
    <r>
      <t>Gas Tankless Water Heater</t>
    </r>
    <r>
      <rPr>
        <vertAlign val="superscript"/>
        <sz val="11"/>
        <color theme="1"/>
        <rFont val="Calibri"/>
        <family val="2"/>
        <scheme val="minor"/>
      </rPr>
      <t>7</t>
    </r>
  </si>
  <si>
    <t>Space-Heating Costs Over 15 years</t>
  </si>
  <si>
    <t>Total Costs Over 15 Years</t>
  </si>
  <si>
    <t>Total Annual Cost</t>
  </si>
  <si>
    <t>4. Assumed per NY TRM (average for single-family) home https://dps.ny.gov/system/files/documents/2024/12/technical-resource-manual-version-12-filed-october-28-2024-effective-january-1-2025.pdf</t>
  </si>
  <si>
    <r>
      <t>HPWH</t>
    </r>
    <r>
      <rPr>
        <vertAlign val="superscript"/>
        <sz val="11"/>
        <color theme="1"/>
        <rFont val="Calibri"/>
        <family val="2"/>
        <scheme val="minor"/>
      </rPr>
      <t>12</t>
    </r>
  </si>
  <si>
    <t>12. Average Energy Factor from Customers who Installed Heat Pump Water Heater and Applied for HG&amp;E Incentive</t>
  </si>
  <si>
    <r>
      <t>Gas Tankless Water Heater</t>
    </r>
    <r>
      <rPr>
        <vertAlign val="superscript"/>
        <sz val="11"/>
        <color theme="1"/>
        <rFont val="Calibri"/>
        <family val="2"/>
        <scheme val="minor"/>
      </rPr>
      <t>13</t>
    </r>
  </si>
  <si>
    <t>13. Default value from https://www.efficiencymaine.com/at-home/water-heating-cost-comparison/</t>
  </si>
  <si>
    <r>
      <t>New Higher Efficiency Gas Boiler (For Indirect Gas Water Heater)</t>
    </r>
    <r>
      <rPr>
        <vertAlign val="superscript"/>
        <sz val="11"/>
        <color theme="1"/>
        <rFont val="Calibri"/>
        <family val="2"/>
        <scheme val="minor"/>
      </rPr>
      <t>14</t>
    </r>
  </si>
  <si>
    <t>14. This is the efficiency rating of this boiler type used on the ashp cost comparison</t>
  </si>
  <si>
    <r>
      <t>Average Gas Boiler (5+ Years Old) (For Indirect Gas Water Heater)</t>
    </r>
    <r>
      <rPr>
        <vertAlign val="superscript"/>
        <sz val="11"/>
        <color theme="1"/>
        <rFont val="Calibri"/>
        <family val="2"/>
        <scheme val="minor"/>
      </rPr>
      <t>14</t>
    </r>
  </si>
  <si>
    <r>
      <t>New Higher Efficiency Oil Boiler (For Indirect Gas Water Heater)</t>
    </r>
    <r>
      <rPr>
        <vertAlign val="superscript"/>
        <sz val="11"/>
        <color theme="1"/>
        <rFont val="Calibri"/>
        <family val="2"/>
        <scheme val="minor"/>
      </rPr>
      <t>14</t>
    </r>
  </si>
  <si>
    <t>15.https://www.eia.gov/analysis/studies/buildings/equipcosts/pdf/full.pdf</t>
  </si>
  <si>
    <r>
      <t>Oil Storage Tank Water Heater</t>
    </r>
    <r>
      <rPr>
        <vertAlign val="superscript"/>
        <sz val="11"/>
        <color theme="1"/>
        <rFont val="Calibri"/>
        <family val="2"/>
        <scheme val="minor"/>
      </rPr>
      <t>15</t>
    </r>
  </si>
  <si>
    <r>
      <t>Average Oil Boiler (5+ Years Old) (For Indirect Gas Water Heater)</t>
    </r>
    <r>
      <rPr>
        <vertAlign val="superscript"/>
        <sz val="11"/>
        <color theme="1"/>
        <rFont val="Calibri"/>
        <family val="2"/>
        <scheme val="minor"/>
      </rPr>
      <t>14</t>
    </r>
  </si>
  <si>
    <r>
      <t>Electric Storage Tank Water Heater</t>
    </r>
    <r>
      <rPr>
        <vertAlign val="superscript"/>
        <sz val="11"/>
        <color theme="1"/>
        <rFont val="Calibri"/>
        <family val="2"/>
        <scheme val="minor"/>
      </rPr>
      <t>13</t>
    </r>
  </si>
  <si>
    <r>
      <t>Propane Storage Tank Water Heater</t>
    </r>
    <r>
      <rPr>
        <vertAlign val="superscript"/>
        <sz val="11"/>
        <color theme="1"/>
        <rFont val="Calibri"/>
        <family val="2"/>
        <scheme val="minor"/>
      </rPr>
      <t>16</t>
    </r>
  </si>
  <si>
    <t>16. Average from active models on AHRI database (1st 250 models available)</t>
  </si>
  <si>
    <t>7. https://www.thisoldhouse.com/plumbing/tankless-water-heater-installation-cost</t>
  </si>
  <si>
    <r>
      <t>Propane Storage Tank Water Heater</t>
    </r>
    <r>
      <rPr>
        <vertAlign val="superscript"/>
        <sz val="11"/>
        <color theme="1"/>
        <rFont val="Calibri"/>
        <family val="2"/>
        <scheme val="minor"/>
      </rPr>
      <t>8</t>
    </r>
  </si>
  <si>
    <r>
      <t>Oil Storage Tank Water Heater</t>
    </r>
    <r>
      <rPr>
        <vertAlign val="superscript"/>
        <sz val="11"/>
        <color theme="1"/>
        <rFont val="Calibri"/>
        <family val="2"/>
        <scheme val="minor"/>
      </rPr>
      <t>8</t>
    </r>
  </si>
  <si>
    <r>
      <t>Electric Storage Tank Water Heater</t>
    </r>
    <r>
      <rPr>
        <vertAlign val="superscript"/>
        <sz val="11"/>
        <color theme="1"/>
        <rFont val="Calibri"/>
        <family val="2"/>
        <scheme val="minor"/>
      </rPr>
      <t>8</t>
    </r>
  </si>
  <si>
    <r>
      <t>Indirect Water Heater</t>
    </r>
    <r>
      <rPr>
        <vertAlign val="superscript"/>
        <sz val="11"/>
        <color theme="1"/>
        <rFont val="Calibri"/>
        <family val="2"/>
        <scheme val="minor"/>
      </rPr>
      <t>8</t>
    </r>
  </si>
  <si>
    <t>8.  Average from range: https://homeguide.com/costs/water-heater-installation-cost#:~:text=system%20on%20rooftop-,Indirect%20water%20heater,or%20a%20maximum%20of%20$2%2C000.</t>
  </si>
  <si>
    <r>
      <t>Gallons Per Day per Person</t>
    </r>
    <r>
      <rPr>
        <i/>
        <vertAlign val="superscript"/>
        <sz val="11"/>
        <color theme="1"/>
        <rFont val="Calibri"/>
        <family val="2"/>
        <scheme val="minor"/>
      </rPr>
      <t>9</t>
    </r>
  </si>
  <si>
    <t>9.https://dps.ny.gov/system/files/documents/2024/12/technical-resource-manual-version-12-filed-october-28-2024-effective-january-1-2025.pdf</t>
  </si>
  <si>
    <r>
      <t>Energy required (BTU), to heat one gallon of water by one degree Fahrenheit [BTU/(gal-F)]</t>
    </r>
    <r>
      <rPr>
        <i/>
        <vertAlign val="superscript"/>
        <sz val="11"/>
        <color theme="1"/>
        <rFont val="Calibri"/>
        <family val="2"/>
        <scheme val="minor"/>
      </rPr>
      <t>10</t>
    </r>
  </si>
  <si>
    <t>10.https://dps.ny.gov/system/files/documents/2024/12/technical-resource-manual-version-12-filed-october-28-2024-effective-january-1-2025.pdf</t>
  </si>
  <si>
    <r>
      <t>Supply water temp (Albany)</t>
    </r>
    <r>
      <rPr>
        <i/>
        <vertAlign val="superscript"/>
        <sz val="11"/>
        <color theme="1"/>
        <rFont val="Calibri"/>
        <family val="2"/>
        <scheme val="minor"/>
      </rPr>
      <t>10</t>
    </r>
  </si>
  <si>
    <r>
      <t>Derate factor for heat pumps ("During periods of high DHW demand or low ambient temperature, HPWHs typically utilize integrated supplemental electric resistance heat to meet the load.)"</t>
    </r>
    <r>
      <rPr>
        <i/>
        <vertAlign val="superscript"/>
        <sz val="11"/>
        <color theme="1"/>
        <rFont val="Calibri"/>
        <family val="2"/>
        <scheme val="minor"/>
      </rPr>
      <t>10</t>
    </r>
  </si>
  <si>
    <r>
      <t>Derate factor for heat pumps installed in unconditioned spaces (Derate factor is based on unconditioned basement)</t>
    </r>
    <r>
      <rPr>
        <i/>
        <vertAlign val="superscript"/>
        <sz val="11"/>
        <color theme="1"/>
        <rFont val="Calibri"/>
        <family val="2"/>
        <scheme val="minor"/>
      </rPr>
      <t>10</t>
    </r>
  </si>
  <si>
    <r>
      <t>Overall heat loss coefficient of the energy efficient measure</t>
    </r>
    <r>
      <rPr>
        <i/>
        <vertAlign val="superscript"/>
        <sz val="11"/>
        <color theme="1"/>
        <rFont val="Calibri"/>
        <family val="2"/>
        <scheme val="minor"/>
      </rPr>
      <t>10</t>
    </r>
  </si>
  <si>
    <r>
      <t>Average temperature difference between water heater set point temperature and the surrounding ambient air temperature (°F)</t>
    </r>
    <r>
      <rPr>
        <i/>
        <vertAlign val="superscript"/>
        <sz val="11"/>
        <color theme="1"/>
        <rFont val="Calibri"/>
        <family val="2"/>
        <scheme val="minor"/>
      </rPr>
      <t>10</t>
    </r>
  </si>
  <si>
    <r>
      <t>BTUs/gallon of Oil</t>
    </r>
    <r>
      <rPr>
        <i/>
        <vertAlign val="superscript"/>
        <sz val="11"/>
        <color theme="1"/>
        <rFont val="Calibri"/>
        <family val="2"/>
        <scheme val="minor"/>
      </rPr>
      <t>11</t>
    </r>
  </si>
  <si>
    <r>
      <t>BTUs/gallon of Propane</t>
    </r>
    <r>
      <rPr>
        <i/>
        <vertAlign val="superscript"/>
        <sz val="11"/>
        <color theme="1"/>
        <rFont val="Calibri"/>
        <family val="2"/>
        <scheme val="minor"/>
      </rPr>
      <t>11</t>
    </r>
  </si>
  <si>
    <t>11. https://www.eia.gov/energyexplained/units-and-calculators/british-thermal-units.php</t>
  </si>
  <si>
    <r>
      <t>HPWH</t>
    </r>
    <r>
      <rPr>
        <vertAlign val="superscript"/>
        <sz val="11"/>
        <color theme="1"/>
        <rFont val="Calibri"/>
        <family val="2"/>
        <scheme val="minor"/>
      </rPr>
      <t>15</t>
    </r>
  </si>
  <si>
    <r>
      <t>Gas Tankless Water Heater</t>
    </r>
    <r>
      <rPr>
        <vertAlign val="superscript"/>
        <sz val="11"/>
        <color theme="1"/>
        <rFont val="Calibri"/>
        <family val="2"/>
        <scheme val="minor"/>
      </rPr>
      <t>15</t>
    </r>
  </si>
  <si>
    <r>
      <t>Gas Storage Tank Water Heater</t>
    </r>
    <r>
      <rPr>
        <vertAlign val="superscript"/>
        <sz val="11"/>
        <color theme="1"/>
        <rFont val="Calibri"/>
        <family val="2"/>
        <scheme val="minor"/>
      </rPr>
      <t>15</t>
    </r>
  </si>
  <si>
    <r>
      <t>Electric Storage Tank Water Heater</t>
    </r>
    <r>
      <rPr>
        <vertAlign val="superscript"/>
        <sz val="11"/>
        <color theme="1"/>
        <rFont val="Calibri"/>
        <family val="2"/>
        <scheme val="minor"/>
      </rPr>
      <t>15</t>
    </r>
  </si>
  <si>
    <t>17. https://www.fwwebb.com/landing/indirect-water-heaters.php</t>
  </si>
  <si>
    <t>18. "An indirect water heater requires little additional maintenance beyond your annual boiler safety and performance check-up" https://forum.nachi.org/t/indirect-hot-water-heaters/160178</t>
  </si>
  <si>
    <r>
      <t>Indirect Water Heater</t>
    </r>
    <r>
      <rPr>
        <vertAlign val="superscript"/>
        <sz val="11"/>
        <color theme="1"/>
        <rFont val="Calibri"/>
        <family val="2"/>
        <scheme val="minor"/>
      </rPr>
      <t>18</t>
    </r>
  </si>
  <si>
    <r>
      <t>Oil Storage Tank</t>
    </r>
    <r>
      <rPr>
        <vertAlign val="superscript"/>
        <sz val="11"/>
        <color theme="1"/>
        <rFont val="Calibri"/>
        <family val="2"/>
        <scheme val="minor"/>
      </rPr>
      <t>19</t>
    </r>
  </si>
  <si>
    <r>
      <t>Propane Storage Tank</t>
    </r>
    <r>
      <rPr>
        <vertAlign val="superscript"/>
        <sz val="11"/>
        <color theme="1"/>
        <rFont val="Calibri"/>
        <family val="2"/>
        <scheme val="minor"/>
      </rPr>
      <t>19</t>
    </r>
  </si>
  <si>
    <t>19. ChatGPT based on multiple webpages</t>
  </si>
  <si>
    <t>20. Navigant study noted that Ecotope found the additional space heating costs for one home that heats with electric baseboards to be 350 kWh per year. Navigant converted to various other fuel types based on this number. (page c-11 of https://ma-eeac.org/wp-content/uploads/Heat-Pump-Water-Heater-Impact-Study-Volume-1.pdf)</t>
  </si>
  <si>
    <t>21. Per Navigant Heat Pump Water Heater Impact Study, published in 2017, the authors' literature review did not provide " consistent estimate of the impact on the space conditioning load of a HPWH installed in an unconditioned space (e.g., an unfinished basement). Because the space conditioning impact of a HWPH installed in an unfinished basement is somewhere between 0% and 100% of the impact of a HPWH installed in the conditioned space, an impact of 50% of was conservatively assumed for {their} analysis. (Page C-11 @ https://ma-eeac.org/wp-content/uploads/Heat-Pump-Water-Heater-Impact-Study-Volume-1.pdf)</t>
  </si>
  <si>
    <r>
      <t>Additional Annual Fuel Consumption for Each Home Heating Source for HPWH Installed in Conditioned Space</t>
    </r>
    <r>
      <rPr>
        <b/>
        <vertAlign val="superscript"/>
        <sz val="11"/>
        <color theme="1"/>
        <rFont val="Calibri"/>
        <family val="2"/>
        <scheme val="minor"/>
      </rPr>
      <t>20</t>
    </r>
  </si>
  <si>
    <r>
      <t>ASHP</t>
    </r>
    <r>
      <rPr>
        <vertAlign val="superscript"/>
        <sz val="11"/>
        <color theme="1"/>
        <rFont val="Calibri"/>
        <family val="2"/>
        <scheme val="minor"/>
      </rPr>
      <t>21</t>
    </r>
  </si>
  <si>
    <t>21. Assumes heat pump is 300% efficient and electric baseboards are 100% efficient</t>
  </si>
  <si>
    <r>
      <t>Factor to Use if in Un-Conditioned Space:</t>
    </r>
    <r>
      <rPr>
        <vertAlign val="superscript"/>
        <sz val="11"/>
        <color theme="1"/>
        <rFont val="Calibri"/>
        <family val="2"/>
        <scheme val="minor"/>
      </rPr>
      <t>21</t>
    </r>
  </si>
  <si>
    <r>
      <t>Propane Storage Tank Water Heater</t>
    </r>
    <r>
      <rPr>
        <vertAlign val="superscript"/>
        <sz val="11"/>
        <color theme="1"/>
        <rFont val="Calibri"/>
        <family val="2"/>
        <scheme val="minor"/>
      </rPr>
      <t>22</t>
    </r>
  </si>
  <si>
    <t>22. https://www.kauffmangas.com/blog/how-to-extend-propane-water-heater-life-expectancy/#:~:text=How%20long%20do%20propane%20water%20heaters%20typically,appliance%20is%20used%2C%20and%20the%20manufacturer's%20quality.</t>
  </si>
  <si>
    <t>Oil Indirect Water Heater Attached to Average Boiler (5+ Years Old)</t>
  </si>
  <si>
    <r>
      <t>Indirect Water Heater</t>
    </r>
    <r>
      <rPr>
        <vertAlign val="superscript"/>
        <sz val="11"/>
        <color theme="1"/>
        <rFont val="Calibri"/>
        <family val="2"/>
        <scheme val="minor"/>
      </rPr>
      <t>17</t>
    </r>
  </si>
  <si>
    <t>Prorated Installation Cost</t>
  </si>
  <si>
    <r>
      <t>Prorated Annual Cost: Average Cost Per Year Based on Equipment Lifetime</t>
    </r>
    <r>
      <rPr>
        <sz val="11"/>
        <color theme="1"/>
        <rFont val="Calibri"/>
        <family val="2"/>
        <scheme val="minor"/>
      </rPr>
      <t xml:space="preserve"> (annual water heating cost + additional annual space-heating cost + annual maintenance cost + (installation cost/equipment lifetime)</t>
    </r>
  </si>
  <si>
    <t>6. Average cost of HPWH is $3,450 from HG&amp;E customer data in ee report</t>
  </si>
  <si>
    <t>HPWH Rebate through HG&amp;E 
(HG&amp;E rebates of $300-$750 are available)</t>
  </si>
  <si>
    <t>HPWH after rebate</t>
  </si>
  <si>
    <r>
      <rPr>
        <b/>
        <sz val="16"/>
        <color theme="1"/>
        <rFont val="Calibri"/>
        <family val="2"/>
        <scheme val="minor"/>
      </rPr>
      <t>Instructions:</t>
    </r>
    <r>
      <rPr>
        <sz val="16"/>
        <color theme="1"/>
        <rFont val="Calibri"/>
        <family val="2"/>
        <scheme val="minor"/>
      </rPr>
      <t xml:space="preserve"> Modify the assumptions that are in the cells highlighted in yellow. Additional assumptions in the blue cells can also be modified. Scroll down for prorated annual cost chart and costs over 15 years. 
HPWH = Heat Pump Water Heater</t>
    </r>
  </si>
  <si>
    <r>
      <t>Gas Storage Tank Water Heater - not Energy Star</t>
    </r>
    <r>
      <rPr>
        <vertAlign val="superscript"/>
        <sz val="11"/>
        <color theme="1"/>
        <rFont val="Calibri"/>
        <family val="2"/>
        <scheme val="minor"/>
      </rPr>
      <t>13</t>
    </r>
  </si>
  <si>
    <t>23. NY TRM recommends to assume a medium draw pattern. The Energy Star requirement for gas storage tank water heaters with medium draw pattern is UEF ≥ 0.81. https://dps.ny.gov/system/files/documents/2024/12/technical-resource-manual-version-12-filed-october-28-2024-effective-january-1-2025.pdf</t>
  </si>
  <si>
    <r>
      <t>Gas Storage Tank Water Heater - Energy Star</t>
    </r>
    <r>
      <rPr>
        <vertAlign val="superscript"/>
        <sz val="11"/>
        <color theme="1"/>
        <rFont val="Calibri"/>
        <family val="2"/>
        <scheme val="minor"/>
      </rPr>
      <t>23</t>
    </r>
  </si>
  <si>
    <t>Gas Storage Tank Water Heater - Not Energy Star</t>
  </si>
  <si>
    <t>Gas Storage Tank Water Heater - Energy Star</t>
  </si>
  <si>
    <r>
      <t>Gas Storage Tank Water Heater - Not Energy Star</t>
    </r>
    <r>
      <rPr>
        <vertAlign val="superscript"/>
        <sz val="11"/>
        <color theme="1"/>
        <rFont val="Calibri"/>
        <family val="2"/>
        <scheme val="minor"/>
      </rPr>
      <t>8</t>
    </r>
  </si>
  <si>
    <r>
      <t>Gas Storage Tank Water Heater - Energy Star</t>
    </r>
    <r>
      <rPr>
        <vertAlign val="superscript"/>
        <sz val="11"/>
        <color theme="1"/>
        <rFont val="Calibri"/>
        <family val="2"/>
        <scheme val="minor"/>
      </rPr>
      <t>24</t>
    </r>
  </si>
  <si>
    <r>
      <t>Persons per household served by domestic hot water system</t>
    </r>
    <r>
      <rPr>
        <vertAlign val="superscript"/>
        <sz val="11"/>
        <color theme="1"/>
        <rFont val="Calibri"/>
        <family val="2"/>
        <scheme val="minor"/>
      </rPr>
      <t>4</t>
    </r>
  </si>
  <si>
    <t xml:space="preserve">24. The best selling gas storage tank water heater on Home Depot website costs $579 and is not Energy Star Certified. It is 40 gallons. The only energy star certified gas water heater I could find on the home depot website is 55 gallons or less is $2,275, which is $1,696 more expensive. So, assume the energy star certified gas water heater is the price of the regular gas water heater + the difference between the two ($1,850 + $1,696 = $3,546) 
Also, on 10-28-25 per a REAP applicant, her installer said the gas storage energy certified water heater would cost $3,000-$4,000 more than non-energy star. 
https://www.homedepot.com/b/Plumbing-Water-Heaters-Tank-Water-Heaters/Gas/N-5yc1vZ2fkoqepZ1z20ekn
https://www.homedepot.com/b/Plumbing-Water-Heaters-Tank-Water-Heaters-Gas-Tank-Water-Heaters/Residential/Energy-Star/Natural-Gas/38-gal/N-5yc1vZ2fkoqeoZ1z0qn5kZ1z1cmtuZ1z1t3okZ1z1t3pnZ1z1t3ppZ1z1t3qaZ1z1t8y5Z1z1wgir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</si>
</sst>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10"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i/>
      <sz val="11"/>
      <color theme="0" tint="-0.34998626667073579"/>
      <name val="Calibri"/>
      <family val="2"/>
      <scheme val="minor"/>
    </font>
    <font>
      <vertAlign val="superscript"/>
      <sz val="11"/>
      <color theme="1"/>
      <name val="Calibri"/>
      <family val="2"/>
      <scheme val="minor"/>
    </font>
    <font>
      <i/>
      <vertAlign val="superscript"/>
      <sz val="11"/>
      <color theme="1"/>
      <name val="Calibri"/>
      <family val="2"/>
      <scheme val="minor"/>
    </font>
    <font>
      <b/>
      <vertAlign val="superscript"/>
      <sz val="11"/>
      <color theme="1"/>
      <name val="Calibri"/>
      <family val="2"/>
      <scheme val="minor"/>
    </font>
    <font>
      <sz val="16"/>
      <color theme="1"/>
      <name val="Calibri"/>
      <family val="2"/>
      <scheme val="minor"/>
    </font>
    <font>
      <b/>
      <sz val="16"/>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59999389629810485"/>
        <bgColor indexed="64"/>
      </patternFill>
    </fill>
  </fills>
  <borders count="2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ck">
        <color theme="3" tint="0.39994506668294322"/>
      </left>
      <right/>
      <top style="thick">
        <color theme="3" tint="0.39994506668294322"/>
      </top>
      <bottom/>
      <diagonal/>
    </border>
    <border>
      <left/>
      <right style="thick">
        <color theme="3" tint="0.39994506668294322"/>
      </right>
      <top style="thick">
        <color theme="3" tint="0.39994506668294322"/>
      </top>
      <bottom/>
      <diagonal/>
    </border>
    <border>
      <left style="thick">
        <color theme="3" tint="0.39994506668294322"/>
      </left>
      <right/>
      <top/>
      <bottom/>
      <diagonal/>
    </border>
    <border>
      <left/>
      <right style="thick">
        <color theme="3" tint="0.39994506668294322"/>
      </right>
      <top/>
      <bottom/>
      <diagonal/>
    </border>
    <border>
      <left style="thick">
        <color theme="3" tint="0.39994506668294322"/>
      </left>
      <right/>
      <top/>
      <bottom style="thick">
        <color theme="3" tint="0.39994506668294322"/>
      </bottom>
      <diagonal/>
    </border>
    <border>
      <left style="thin">
        <color theme="0"/>
      </left>
      <right style="thin">
        <color theme="0"/>
      </right>
      <top/>
      <bottom/>
      <diagonal/>
    </border>
    <border>
      <left style="thin">
        <color theme="0"/>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theme="0"/>
      </left>
      <right style="thick">
        <color theme="0"/>
      </right>
      <top style="thick">
        <color theme="0"/>
      </top>
      <bottom style="thick">
        <color theme="0"/>
      </bottom>
      <diagonal/>
    </border>
    <border>
      <left/>
      <right style="thick">
        <color theme="3" tint="0.39994506668294322"/>
      </right>
      <top/>
      <bottom style="thick">
        <color theme="3" tint="0.39994506668294322"/>
      </bottom>
      <diagonal/>
    </border>
    <border>
      <left style="thick">
        <color theme="0"/>
      </left>
      <right style="thick">
        <color theme="0"/>
      </right>
      <top/>
      <bottom style="thick">
        <color theme="0"/>
      </bottom>
      <diagonal/>
    </border>
  </borders>
  <cellStyleXfs count="2">
    <xf numFmtId="0" fontId="0" fillId="0" borderId="0"/>
    <xf numFmtId="0" fontId="2" fillId="0" borderId="0" applyNumberFormat="0" applyFill="0" applyBorder="0" applyAlignment="0" applyProtection="0"/>
  </cellStyleXfs>
  <cellXfs count="73">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left" indent="6"/>
    </xf>
    <xf numFmtId="0" fontId="0" fillId="4" borderId="0" xfId="0" applyFill="1" applyAlignment="1">
      <alignment horizontal="right" vertical="center" wrapText="1"/>
    </xf>
    <xf numFmtId="164" fontId="0" fillId="4" borderId="0" xfId="0" applyNumberFormat="1" applyFill="1" applyAlignment="1">
      <alignment horizontal="center" vertical="center"/>
    </xf>
    <xf numFmtId="0" fontId="0" fillId="5" borderId="0" xfId="0" applyFill="1" applyAlignment="1">
      <alignment horizontal="right" vertical="center"/>
    </xf>
    <xf numFmtId="164" fontId="0" fillId="5" borderId="0" xfId="0" applyNumberFormat="1" applyFill="1" applyAlignment="1">
      <alignment horizontal="center" vertical="center"/>
    </xf>
    <xf numFmtId="0" fontId="0" fillId="5" borderId="0" xfId="0" applyFill="1" applyAlignment="1">
      <alignment horizontal="right" vertical="center" wrapText="1"/>
    </xf>
    <xf numFmtId="164" fontId="0" fillId="6" borderId="0" xfId="0" applyNumberFormat="1" applyFill="1" applyAlignment="1">
      <alignment horizontal="center" vertical="center"/>
    </xf>
    <xf numFmtId="0" fontId="0" fillId="6" borderId="0" xfId="0" applyFill="1" applyAlignment="1">
      <alignment horizontal="right" vertical="center" wrapText="1"/>
    </xf>
    <xf numFmtId="0" fontId="0" fillId="6" borderId="0" xfId="0" applyFill="1" applyAlignment="1">
      <alignment horizontal="right" vertical="center"/>
    </xf>
    <xf numFmtId="164" fontId="0" fillId="7" borderId="0" xfId="0" applyNumberFormat="1" applyFill="1" applyAlignment="1">
      <alignment horizontal="center" vertical="center"/>
    </xf>
    <xf numFmtId="0" fontId="0" fillId="7" borderId="0" xfId="0" applyFill="1" applyAlignment="1">
      <alignment horizontal="right" vertical="center"/>
    </xf>
    <xf numFmtId="164" fontId="0" fillId="8" borderId="0" xfId="0" applyNumberFormat="1" applyFill="1" applyAlignment="1">
      <alignment horizontal="center" vertical="center"/>
    </xf>
    <xf numFmtId="0" fontId="0" fillId="8" borderId="0" xfId="0" applyFill="1" applyAlignment="1">
      <alignment horizontal="right" vertical="center"/>
    </xf>
    <xf numFmtId="6" fontId="0" fillId="7" borderId="0" xfId="0" applyNumberFormat="1" applyFill="1" applyAlignment="1">
      <alignment horizontal="right" vertical="center"/>
    </xf>
    <xf numFmtId="6" fontId="0" fillId="8" borderId="0" xfId="0" applyNumberFormat="1" applyFill="1" applyAlignment="1">
      <alignment horizontal="right" vertical="center"/>
    </xf>
    <xf numFmtId="6" fontId="0" fillId="6" borderId="0" xfId="0" applyNumberFormat="1" applyFill="1" applyAlignment="1">
      <alignment horizontal="right" vertical="center"/>
    </xf>
    <xf numFmtId="6" fontId="0" fillId="5" borderId="0" xfId="0" applyNumberFormat="1" applyFill="1" applyAlignment="1">
      <alignment horizontal="right" vertical="center"/>
    </xf>
    <xf numFmtId="6" fontId="0" fillId="4" borderId="0" xfId="0" applyNumberFormat="1" applyFill="1" applyAlignment="1">
      <alignment horizontal="right" vertical="center" wrapText="1"/>
    </xf>
    <xf numFmtId="6" fontId="0" fillId="6" borderId="0" xfId="0" applyNumberFormat="1" applyFill="1" applyAlignment="1">
      <alignment horizontal="right" vertical="center" wrapText="1"/>
    </xf>
    <xf numFmtId="6" fontId="0" fillId="5" borderId="0" xfId="0" applyNumberFormat="1" applyFill="1" applyAlignment="1">
      <alignment horizontal="right" vertical="center" wrapText="1"/>
    </xf>
    <xf numFmtId="0" fontId="3" fillId="0" borderId="0" xfId="0" applyFont="1" applyAlignment="1">
      <alignment horizontal="left" wrapText="1" indent="6"/>
    </xf>
    <xf numFmtId="0" fontId="0" fillId="2" borderId="0" xfId="0" applyFill="1" applyAlignment="1">
      <alignment horizontal="right" vertical="center"/>
    </xf>
    <xf numFmtId="164" fontId="0" fillId="2" borderId="0" xfId="0" applyNumberFormat="1" applyFill="1" applyAlignment="1">
      <alignment horizontal="center" vertical="center"/>
    </xf>
    <xf numFmtId="0" fontId="1" fillId="10" borderId="0" xfId="0" applyFont="1" applyFill="1" applyAlignment="1">
      <alignment horizontal="center" vertical="center" wrapText="1"/>
    </xf>
    <xf numFmtId="164" fontId="0" fillId="0" borderId="0" xfId="0" applyNumberFormat="1"/>
    <xf numFmtId="6" fontId="0" fillId="0" borderId="0" xfId="0" applyNumberFormat="1"/>
    <xf numFmtId="165" fontId="0" fillId="0" borderId="0" xfId="0" applyNumberFormat="1"/>
    <xf numFmtId="0" fontId="0" fillId="0" borderId="1" xfId="0" applyBorder="1"/>
    <xf numFmtId="0" fontId="0" fillId="0" borderId="1" xfId="0" applyBorder="1" applyAlignment="1">
      <alignment horizontal="right"/>
    </xf>
    <xf numFmtId="0" fontId="0" fillId="0" borderId="2" xfId="0" applyBorder="1"/>
    <xf numFmtId="0" fontId="0" fillId="0" borderId="3" xfId="0" applyBorder="1"/>
    <xf numFmtId="0" fontId="0" fillId="0" borderId="4" xfId="0" applyBorder="1"/>
    <xf numFmtId="0" fontId="4" fillId="0" borderId="4" xfId="0" applyFont="1" applyBorder="1" applyAlignment="1">
      <alignment horizontal="left" vertical="center"/>
    </xf>
    <xf numFmtId="0" fontId="2" fillId="0" borderId="4" xfId="1" applyBorder="1" applyAlignment="1">
      <alignment horizontal="left" vertical="center"/>
    </xf>
    <xf numFmtId="0" fontId="0" fillId="0" borderId="4" xfId="0" applyBorder="1" applyAlignment="1">
      <alignment horizontal="center" vertical="center"/>
    </xf>
    <xf numFmtId="0" fontId="0" fillId="0" borderId="5" xfId="0" applyBorder="1"/>
    <xf numFmtId="0" fontId="3" fillId="0" borderId="8" xfId="0" applyFont="1" applyBorder="1" applyAlignment="1">
      <alignment horizontal="right" vertical="center" wrapText="1"/>
    </xf>
    <xf numFmtId="0" fontId="3" fillId="3" borderId="9" xfId="0" applyFont="1" applyFill="1" applyBorder="1" applyAlignment="1">
      <alignment horizontal="center" vertical="center"/>
    </xf>
    <xf numFmtId="0" fontId="0" fillId="3" borderId="9" xfId="0" applyFill="1" applyBorder="1" applyAlignment="1">
      <alignment horizontal="center" vertical="center"/>
    </xf>
    <xf numFmtId="0" fontId="1" fillId="0" borderId="8" xfId="0" applyFont="1" applyBorder="1" applyAlignment="1">
      <alignment horizontal="right" vertical="center" wrapText="1"/>
    </xf>
    <xf numFmtId="0" fontId="0" fillId="3" borderId="9" xfId="0" applyFill="1" applyBorder="1"/>
    <xf numFmtId="0" fontId="0" fillId="0" borderId="8" xfId="0" applyBorder="1" applyAlignment="1">
      <alignment horizontal="right" vertical="center" wrapText="1"/>
    </xf>
    <xf numFmtId="6" fontId="3" fillId="3" borderId="9" xfId="0" applyNumberFormat="1" applyFont="1" applyFill="1" applyBorder="1" applyAlignment="1">
      <alignment horizontal="center" vertical="center"/>
    </xf>
    <xf numFmtId="1" fontId="3" fillId="3" borderId="9" xfId="0" applyNumberFormat="1" applyFont="1" applyFill="1" applyBorder="1" applyAlignment="1">
      <alignment horizontal="center" vertical="center"/>
    </xf>
    <xf numFmtId="9" fontId="0" fillId="3" borderId="9" xfId="0" applyNumberFormat="1" applyFill="1" applyBorder="1" applyAlignment="1">
      <alignment horizontal="center" vertical="center"/>
    </xf>
    <xf numFmtId="0" fontId="0" fillId="0" borderId="10" xfId="0" applyBorder="1" applyAlignment="1">
      <alignment horizontal="right" vertical="center" wrapText="1"/>
    </xf>
    <xf numFmtId="164" fontId="0" fillId="0" borderId="4" xfId="0" applyNumberFormat="1" applyBorder="1" applyAlignment="1">
      <alignment horizontal="center" vertical="center"/>
    </xf>
    <xf numFmtId="0" fontId="0" fillId="0" borderId="11" xfId="0" applyBorder="1"/>
    <xf numFmtId="0" fontId="0" fillId="0" borderId="12" xfId="0" applyBorder="1"/>
    <xf numFmtId="0" fontId="1" fillId="0" borderId="15" xfId="0" applyFont="1" applyBorder="1" applyAlignment="1">
      <alignment horizontal="right" vertical="center"/>
    </xf>
    <xf numFmtId="0" fontId="0" fillId="0" borderId="16" xfId="0" applyBorder="1" applyAlignment="1">
      <alignment horizontal="center" vertical="center"/>
    </xf>
    <xf numFmtId="0" fontId="0" fillId="0" borderId="15" xfId="0" applyBorder="1" applyAlignment="1">
      <alignment horizontal="right" vertical="center"/>
    </xf>
    <xf numFmtId="8" fontId="0" fillId="2" borderId="16" xfId="0" applyNumberFormat="1" applyFill="1" applyBorder="1" applyAlignment="1">
      <alignment horizontal="center" vertical="center"/>
    </xf>
    <xf numFmtId="8" fontId="0" fillId="0" borderId="16" xfId="0" applyNumberFormat="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right" vertical="center" wrapText="1"/>
    </xf>
    <xf numFmtId="0" fontId="0" fillId="0" borderId="15" xfId="0" applyBorder="1"/>
    <xf numFmtId="0" fontId="1" fillId="0" borderId="15" xfId="0" applyFont="1" applyBorder="1" applyAlignment="1">
      <alignment horizontal="right" vertical="center" wrapText="1"/>
    </xf>
    <xf numFmtId="0" fontId="0" fillId="0" borderId="17" xfId="0" applyBorder="1" applyAlignment="1">
      <alignment horizontal="right" vertical="center" wrapText="1"/>
    </xf>
    <xf numFmtId="0" fontId="0" fillId="0" borderId="19" xfId="0" applyBorder="1"/>
    <xf numFmtId="6" fontId="0" fillId="2" borderId="16" xfId="0" applyNumberFormat="1" applyFill="1" applyBorder="1" applyAlignment="1">
      <alignment horizontal="center" vertical="center"/>
    </xf>
    <xf numFmtId="6" fontId="0" fillId="2" borderId="18" xfId="0" applyNumberFormat="1" applyFill="1" applyBorder="1" applyAlignment="1">
      <alignment horizontal="center" vertical="center"/>
    </xf>
    <xf numFmtId="0" fontId="8" fillId="9" borderId="13" xfId="0" applyFont="1" applyFill="1" applyBorder="1" applyAlignment="1">
      <alignment horizontal="center" vertical="center" wrapText="1"/>
    </xf>
    <xf numFmtId="0" fontId="8" fillId="0" borderId="14" xfId="0" applyFont="1" applyBorder="1"/>
    <xf numFmtId="0" fontId="3" fillId="0" borderId="0" xfId="0" applyFont="1" applyAlignment="1">
      <alignment horizontal="left" wrapText="1" indent="6"/>
    </xf>
    <xf numFmtId="0" fontId="8" fillId="3" borderId="6" xfId="0" applyFont="1" applyFill="1" applyBorder="1" applyAlignment="1">
      <alignment horizontal="center" vertical="center" wrapText="1"/>
    </xf>
    <xf numFmtId="0" fontId="8" fillId="0" borderId="7" xfId="0" applyFont="1" applyBorder="1"/>
    <xf numFmtId="0" fontId="0" fillId="0" borderId="21" xfId="0" applyBorder="1"/>
    <xf numFmtId="1" fontId="3" fillId="3" borderId="20"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663300"/>
      <color rgb="FF996633"/>
      <color rgb="FFCC9900"/>
      <color rgb="FFF7994B"/>
      <color rgb="FF22518A"/>
      <color rgb="FFFFFF99"/>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a:t>Annual</a:t>
            </a:r>
            <a:r>
              <a:rPr lang="en-US"/>
              <a:t> </a:t>
            </a:r>
            <a:r>
              <a:rPr lang="en-US" sz="2400"/>
              <a:t>Costs</a:t>
            </a:r>
          </a:p>
        </c:rich>
      </c:tx>
      <c:layout>
        <c:manualLayout>
          <c:xMode val="edge"/>
          <c:yMode val="edge"/>
          <c:x val="0.44733369095286452"/>
          <c:y val="2.622289460413514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1260391721107853"/>
          <c:y val="0.10536362228548965"/>
          <c:w val="0.52474559230023365"/>
          <c:h val="0.83499939339984319"/>
        </c:manualLayout>
      </c:layout>
      <c:barChart>
        <c:barDir val="bar"/>
        <c:grouping val="stacked"/>
        <c:varyColors val="0"/>
        <c:ser>
          <c:idx val="0"/>
          <c:order val="0"/>
          <c:tx>
            <c:strRef>
              <c:f>AnnualCosts!$B$1</c:f>
              <c:strCache>
                <c:ptCount val="1"/>
                <c:pt idx="0">
                  <c:v>Annual Water Heating Cost</c:v>
                </c:pt>
              </c:strCache>
            </c:strRef>
          </c:tx>
          <c:spPr>
            <a:solidFill>
              <a:schemeClr val="accent1"/>
            </a:solidFill>
            <a:ln>
              <a:noFill/>
            </a:ln>
            <a:effectLst/>
          </c:spPr>
          <c:invertIfNegative val="0"/>
          <c:cat>
            <c:strRef>
              <c:f>AnnualCosts!$A$2:$A$21</c:f>
              <c:strCache>
                <c:ptCount val="20"/>
                <c:pt idx="0">
                  <c:v>Propane Storage Tank Water Heater</c:v>
                </c:pt>
                <c:pt idx="1">
                  <c:v>Oil Storage Tank Water Heater</c:v>
                </c:pt>
                <c:pt idx="2">
                  <c:v>Electric Storage Tank Water Heater</c:v>
                </c:pt>
                <c:pt idx="3">
                  <c:v>Oil Indirect Water Heater Attached to Average Boiler (5+ Years Old)</c:v>
                </c:pt>
                <c:pt idx="4">
                  <c:v>Oil Indirect Water Heater Attached to New, Higher Efficiency Boiler</c:v>
                </c:pt>
                <c:pt idx="5">
                  <c:v>Gas Indirect Water Heater Attached to Average Gas Boiler (5+ Years Old)</c:v>
                </c:pt>
                <c:pt idx="6">
                  <c:v>Gas Tankless Water Heater</c:v>
                </c:pt>
                <c:pt idx="7">
                  <c:v>Gas Storage Tank Water Heater - Not Energy Star</c:v>
                </c:pt>
                <c:pt idx="8">
                  <c:v>Gas Storage Tank Water Heater - Energy Star</c:v>
                </c:pt>
                <c:pt idx="9">
                  <c:v>HPWH (Installed in Un-Conditioned Space) • Space Heating Type: Propane</c:v>
                </c:pt>
                <c:pt idx="10">
                  <c:v>Gas Indirect Water Heater Attached to New, Higher Efficiency Boiler</c:v>
                </c:pt>
                <c:pt idx="11">
                  <c:v>HPWH (Installed in Un-Conditioned Space) • Space Heating Type: Electric Baseboards</c:v>
                </c:pt>
                <c:pt idx="12">
                  <c:v>HPWH (Installed in Conditioned Space) • Space Heating Type: Propane</c:v>
                </c:pt>
                <c:pt idx="13">
                  <c:v>HPWH (Installed in Un-Conditioned Space) • Space Heating Type: Oil</c:v>
                </c:pt>
                <c:pt idx="14">
                  <c:v>HPWH (Installed in Conditioned Space) • Space Heating Type: Electric Baseboards</c:v>
                </c:pt>
                <c:pt idx="15">
                  <c:v>HPWH (Installed in Un-Conditioned Space) • Space Heating Type: Gas</c:v>
                </c:pt>
                <c:pt idx="16">
                  <c:v>HPWH (Installed in Un-Conditioned Space) • Space Heating Type: Heat Pumps</c:v>
                </c:pt>
                <c:pt idx="17">
                  <c:v>HPWH (Installed in Conditioned Space) • Space Heating Type: Oil</c:v>
                </c:pt>
                <c:pt idx="18">
                  <c:v>HPWH (Installed in Conditioned Space) • Space Heating Type: Gas</c:v>
                </c:pt>
                <c:pt idx="19">
                  <c:v>HPWH (Installed in Conditioned Space) • Space Heating Type: Heat Pumps</c:v>
                </c:pt>
              </c:strCache>
            </c:strRef>
          </c:cat>
          <c:val>
            <c:numRef>
              <c:f>AnnualCosts!$B$2:$B$21</c:f>
              <c:numCache>
                <c:formatCode>"$"#,##0</c:formatCode>
                <c:ptCount val="20"/>
                <c:pt idx="0">
                  <c:v>637.75347639339032</c:v>
                </c:pt>
                <c:pt idx="1">
                  <c:v>434.75729628145712</c:v>
                </c:pt>
                <c:pt idx="2">
                  <c:v>564.24701785004322</c:v>
                </c:pt>
                <c:pt idx="3">
                  <c:v>472.50386765909019</c:v>
                </c:pt>
                <c:pt idx="4">
                  <c:v>407.33092039576741</c:v>
                </c:pt>
                <c:pt idx="5">
                  <c:v>289.83966355583993</c:v>
                </c:pt>
                <c:pt idx="6">
                  <c:v>195.5693329632</c:v>
                </c:pt>
                <c:pt idx="7">
                  <c:v>262.70507412967157</c:v>
                </c:pt>
                <c:pt idx="8">
                  <c:v>217.29925884799994</c:v>
                </c:pt>
                <c:pt idx="9">
                  <c:v>188.14232669185819</c:v>
                </c:pt>
                <c:pt idx="10">
                  <c:v>236.28233442052169</c:v>
                </c:pt>
                <c:pt idx="11">
                  <c:v>188.14232669185819</c:v>
                </c:pt>
                <c:pt idx="12">
                  <c:v>150.51386135348656</c:v>
                </c:pt>
                <c:pt idx="13">
                  <c:v>188.14232669185819</c:v>
                </c:pt>
                <c:pt idx="14">
                  <c:v>150.51386135348656</c:v>
                </c:pt>
                <c:pt idx="15">
                  <c:v>188.14232669185819</c:v>
                </c:pt>
                <c:pt idx="16">
                  <c:v>188.14232669185819</c:v>
                </c:pt>
                <c:pt idx="17">
                  <c:v>150.51386135348656</c:v>
                </c:pt>
                <c:pt idx="18">
                  <c:v>150.51386135348656</c:v>
                </c:pt>
                <c:pt idx="19">
                  <c:v>150.51386135348656</c:v>
                </c:pt>
              </c:numCache>
            </c:numRef>
          </c:val>
          <c:extLst>
            <c:ext xmlns:c16="http://schemas.microsoft.com/office/drawing/2014/chart" uri="{C3380CC4-5D6E-409C-BE32-E72D297353CC}">
              <c16:uniqueId val="{00000000-3202-4FFF-B06F-C8DE4E41514A}"/>
            </c:ext>
          </c:extLst>
        </c:ser>
        <c:ser>
          <c:idx val="1"/>
          <c:order val="1"/>
          <c:tx>
            <c:strRef>
              <c:f>AnnualCosts!$C$1</c:f>
              <c:strCache>
                <c:ptCount val="1"/>
                <c:pt idx="0">
                  <c:v>Additional Annual Space-Heating Cost</c:v>
                </c:pt>
              </c:strCache>
            </c:strRef>
          </c:tx>
          <c:spPr>
            <a:solidFill>
              <a:schemeClr val="accent2"/>
            </a:solidFill>
            <a:ln>
              <a:noFill/>
            </a:ln>
            <a:effectLst/>
          </c:spPr>
          <c:invertIfNegative val="0"/>
          <c:cat>
            <c:strRef>
              <c:f>AnnualCosts!$A$2:$A$21</c:f>
              <c:strCache>
                <c:ptCount val="20"/>
                <c:pt idx="0">
                  <c:v>Propane Storage Tank Water Heater</c:v>
                </c:pt>
                <c:pt idx="1">
                  <c:v>Oil Storage Tank Water Heater</c:v>
                </c:pt>
                <c:pt idx="2">
                  <c:v>Electric Storage Tank Water Heater</c:v>
                </c:pt>
                <c:pt idx="3">
                  <c:v>Oil Indirect Water Heater Attached to Average Boiler (5+ Years Old)</c:v>
                </c:pt>
                <c:pt idx="4">
                  <c:v>Oil Indirect Water Heater Attached to New, Higher Efficiency Boiler</c:v>
                </c:pt>
                <c:pt idx="5">
                  <c:v>Gas Indirect Water Heater Attached to Average Gas Boiler (5+ Years Old)</c:v>
                </c:pt>
                <c:pt idx="6">
                  <c:v>Gas Tankless Water Heater</c:v>
                </c:pt>
                <c:pt idx="7">
                  <c:v>Gas Storage Tank Water Heater - Not Energy Star</c:v>
                </c:pt>
                <c:pt idx="8">
                  <c:v>Gas Storage Tank Water Heater - Energy Star</c:v>
                </c:pt>
                <c:pt idx="9">
                  <c:v>HPWH (Installed in Un-Conditioned Space) • Space Heating Type: Propane</c:v>
                </c:pt>
                <c:pt idx="10">
                  <c:v>Gas Indirect Water Heater Attached to New, Higher Efficiency Boiler</c:v>
                </c:pt>
                <c:pt idx="11">
                  <c:v>HPWH (Installed in Un-Conditioned Space) • Space Heating Type: Electric Baseboards</c:v>
                </c:pt>
                <c:pt idx="12">
                  <c:v>HPWH (Installed in Conditioned Space) • Space Heating Type: Propane</c:v>
                </c:pt>
                <c:pt idx="13">
                  <c:v>HPWH (Installed in Un-Conditioned Space) • Space Heating Type: Oil</c:v>
                </c:pt>
                <c:pt idx="14">
                  <c:v>HPWH (Installed in Conditioned Space) • Space Heating Type: Electric Baseboards</c:v>
                </c:pt>
                <c:pt idx="15">
                  <c:v>HPWH (Installed in Un-Conditioned Space) • Space Heating Type: Gas</c:v>
                </c:pt>
                <c:pt idx="16">
                  <c:v>HPWH (Installed in Un-Conditioned Space) • Space Heating Type: Heat Pumps</c:v>
                </c:pt>
                <c:pt idx="17">
                  <c:v>HPWH (Installed in Conditioned Space) • Space Heating Type: Oil</c:v>
                </c:pt>
                <c:pt idx="18">
                  <c:v>HPWH (Installed in Conditioned Space) • Space Heating Type: Gas</c:v>
                </c:pt>
                <c:pt idx="19">
                  <c:v>HPWH (Installed in Conditioned Space) • Space Heating Type: Heat Pumps</c:v>
                </c:pt>
              </c:strCache>
            </c:strRef>
          </c:cat>
          <c:val>
            <c:numRef>
              <c:f>AnnualCosts!$C$2:$C$21</c:f>
              <c:numCache>
                <c:formatCode>"$"#,##0</c:formatCode>
                <c:ptCount val="20"/>
                <c:pt idx="9">
                  <c:v>28.769500000000001</c:v>
                </c:pt>
                <c:pt idx="11">
                  <c:v>28</c:v>
                </c:pt>
                <c:pt idx="12">
                  <c:v>57.539000000000001</c:v>
                </c:pt>
                <c:pt idx="13">
                  <c:v>19.206499999999998</c:v>
                </c:pt>
                <c:pt idx="14">
                  <c:v>56</c:v>
                </c:pt>
                <c:pt idx="15">
                  <c:v>11.845500000000001</c:v>
                </c:pt>
                <c:pt idx="16">
                  <c:v>9.3333333333333339</c:v>
                </c:pt>
                <c:pt idx="17">
                  <c:v>38.412999999999997</c:v>
                </c:pt>
                <c:pt idx="18">
                  <c:v>23.691000000000003</c:v>
                </c:pt>
                <c:pt idx="19">
                  <c:v>18.666666666666668</c:v>
                </c:pt>
              </c:numCache>
            </c:numRef>
          </c:val>
          <c:extLst>
            <c:ext xmlns:c16="http://schemas.microsoft.com/office/drawing/2014/chart" uri="{C3380CC4-5D6E-409C-BE32-E72D297353CC}">
              <c16:uniqueId val="{00000001-3202-4FFF-B06F-C8DE4E41514A}"/>
            </c:ext>
          </c:extLst>
        </c:ser>
        <c:ser>
          <c:idx val="2"/>
          <c:order val="2"/>
          <c:tx>
            <c:strRef>
              <c:f>AnnualCosts!$D$1</c:f>
              <c:strCache>
                <c:ptCount val="1"/>
                <c:pt idx="0">
                  <c:v>Annual Maintenance Cost</c:v>
                </c:pt>
              </c:strCache>
            </c:strRef>
          </c:tx>
          <c:spPr>
            <a:solidFill>
              <a:schemeClr val="accent3"/>
            </a:solidFill>
            <a:ln>
              <a:noFill/>
            </a:ln>
            <a:effectLst/>
          </c:spPr>
          <c:invertIfNegative val="0"/>
          <c:cat>
            <c:strRef>
              <c:f>AnnualCosts!$A$2:$A$21</c:f>
              <c:strCache>
                <c:ptCount val="20"/>
                <c:pt idx="0">
                  <c:v>Propane Storage Tank Water Heater</c:v>
                </c:pt>
                <c:pt idx="1">
                  <c:v>Oil Storage Tank Water Heater</c:v>
                </c:pt>
                <c:pt idx="2">
                  <c:v>Electric Storage Tank Water Heater</c:v>
                </c:pt>
                <c:pt idx="3">
                  <c:v>Oil Indirect Water Heater Attached to Average Boiler (5+ Years Old)</c:v>
                </c:pt>
                <c:pt idx="4">
                  <c:v>Oil Indirect Water Heater Attached to New, Higher Efficiency Boiler</c:v>
                </c:pt>
                <c:pt idx="5">
                  <c:v>Gas Indirect Water Heater Attached to Average Gas Boiler (5+ Years Old)</c:v>
                </c:pt>
                <c:pt idx="6">
                  <c:v>Gas Tankless Water Heater</c:v>
                </c:pt>
                <c:pt idx="7">
                  <c:v>Gas Storage Tank Water Heater - Not Energy Star</c:v>
                </c:pt>
                <c:pt idx="8">
                  <c:v>Gas Storage Tank Water Heater - Energy Star</c:v>
                </c:pt>
                <c:pt idx="9">
                  <c:v>HPWH (Installed in Un-Conditioned Space) • Space Heating Type: Propane</c:v>
                </c:pt>
                <c:pt idx="10">
                  <c:v>Gas Indirect Water Heater Attached to New, Higher Efficiency Boiler</c:v>
                </c:pt>
                <c:pt idx="11">
                  <c:v>HPWH (Installed in Un-Conditioned Space) • Space Heating Type: Electric Baseboards</c:v>
                </c:pt>
                <c:pt idx="12">
                  <c:v>HPWH (Installed in Conditioned Space) • Space Heating Type: Propane</c:v>
                </c:pt>
                <c:pt idx="13">
                  <c:v>HPWH (Installed in Un-Conditioned Space) • Space Heating Type: Oil</c:v>
                </c:pt>
                <c:pt idx="14">
                  <c:v>HPWH (Installed in Conditioned Space) • Space Heating Type: Electric Baseboards</c:v>
                </c:pt>
                <c:pt idx="15">
                  <c:v>HPWH (Installed in Un-Conditioned Space) • Space Heating Type: Gas</c:v>
                </c:pt>
                <c:pt idx="16">
                  <c:v>HPWH (Installed in Un-Conditioned Space) • Space Heating Type: Heat Pumps</c:v>
                </c:pt>
                <c:pt idx="17">
                  <c:v>HPWH (Installed in Conditioned Space) • Space Heating Type: Oil</c:v>
                </c:pt>
                <c:pt idx="18">
                  <c:v>HPWH (Installed in Conditioned Space) • Space Heating Type: Gas</c:v>
                </c:pt>
                <c:pt idx="19">
                  <c:v>HPWH (Installed in Conditioned Space) • Space Heating Type: Heat Pumps</c:v>
                </c:pt>
              </c:strCache>
            </c:strRef>
          </c:cat>
          <c:val>
            <c:numRef>
              <c:f>AnnualCosts!$D$2:$D$21</c:f>
              <c:numCache>
                <c:formatCode>"$"#,##0</c:formatCode>
                <c:ptCount val="20"/>
                <c:pt idx="0">
                  <c:v>100</c:v>
                </c:pt>
                <c:pt idx="1">
                  <c:v>150</c:v>
                </c:pt>
                <c:pt idx="2">
                  <c:v>20</c:v>
                </c:pt>
                <c:pt idx="3">
                  <c:v>0</c:v>
                </c:pt>
                <c:pt idx="4">
                  <c:v>0</c:v>
                </c:pt>
                <c:pt idx="5">
                  <c:v>0</c:v>
                </c:pt>
                <c:pt idx="6">
                  <c:v>90</c:v>
                </c:pt>
                <c:pt idx="7">
                  <c:v>20</c:v>
                </c:pt>
                <c:pt idx="8">
                  <c:v>20</c:v>
                </c:pt>
                <c:pt idx="9">
                  <c:v>20</c:v>
                </c:pt>
                <c:pt idx="10">
                  <c:v>0</c:v>
                </c:pt>
                <c:pt idx="11">
                  <c:v>20</c:v>
                </c:pt>
                <c:pt idx="12">
                  <c:v>20</c:v>
                </c:pt>
                <c:pt idx="13">
                  <c:v>20</c:v>
                </c:pt>
                <c:pt idx="14">
                  <c:v>20</c:v>
                </c:pt>
                <c:pt idx="15">
                  <c:v>20</c:v>
                </c:pt>
                <c:pt idx="16">
                  <c:v>20</c:v>
                </c:pt>
                <c:pt idx="17">
                  <c:v>20</c:v>
                </c:pt>
                <c:pt idx="18">
                  <c:v>20</c:v>
                </c:pt>
                <c:pt idx="19">
                  <c:v>20</c:v>
                </c:pt>
              </c:numCache>
            </c:numRef>
          </c:val>
          <c:extLst>
            <c:ext xmlns:c16="http://schemas.microsoft.com/office/drawing/2014/chart" uri="{C3380CC4-5D6E-409C-BE32-E72D297353CC}">
              <c16:uniqueId val="{00000002-3202-4FFF-B06F-C8DE4E41514A}"/>
            </c:ext>
          </c:extLst>
        </c:ser>
        <c:ser>
          <c:idx val="3"/>
          <c:order val="3"/>
          <c:tx>
            <c:strRef>
              <c:f>AnnualCosts!$E$1</c:f>
              <c:strCache>
                <c:ptCount val="1"/>
                <c:pt idx="0">
                  <c:v>Total Annual Cost</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AnnualCosts!$A$2:$A$21</c:f>
              <c:strCache>
                <c:ptCount val="20"/>
                <c:pt idx="0">
                  <c:v>Propane Storage Tank Water Heater</c:v>
                </c:pt>
                <c:pt idx="1">
                  <c:v>Oil Storage Tank Water Heater</c:v>
                </c:pt>
                <c:pt idx="2">
                  <c:v>Electric Storage Tank Water Heater</c:v>
                </c:pt>
                <c:pt idx="3">
                  <c:v>Oil Indirect Water Heater Attached to Average Boiler (5+ Years Old)</c:v>
                </c:pt>
                <c:pt idx="4">
                  <c:v>Oil Indirect Water Heater Attached to New, Higher Efficiency Boiler</c:v>
                </c:pt>
                <c:pt idx="5">
                  <c:v>Gas Indirect Water Heater Attached to Average Gas Boiler (5+ Years Old)</c:v>
                </c:pt>
                <c:pt idx="6">
                  <c:v>Gas Tankless Water Heater</c:v>
                </c:pt>
                <c:pt idx="7">
                  <c:v>Gas Storage Tank Water Heater - Not Energy Star</c:v>
                </c:pt>
                <c:pt idx="8">
                  <c:v>Gas Storage Tank Water Heater - Energy Star</c:v>
                </c:pt>
                <c:pt idx="9">
                  <c:v>HPWH (Installed in Un-Conditioned Space) • Space Heating Type: Propane</c:v>
                </c:pt>
                <c:pt idx="10">
                  <c:v>Gas Indirect Water Heater Attached to New, Higher Efficiency Boiler</c:v>
                </c:pt>
                <c:pt idx="11">
                  <c:v>HPWH (Installed in Un-Conditioned Space) • Space Heating Type: Electric Baseboards</c:v>
                </c:pt>
                <c:pt idx="12">
                  <c:v>HPWH (Installed in Conditioned Space) • Space Heating Type: Propane</c:v>
                </c:pt>
                <c:pt idx="13">
                  <c:v>HPWH (Installed in Un-Conditioned Space) • Space Heating Type: Oil</c:v>
                </c:pt>
                <c:pt idx="14">
                  <c:v>HPWH (Installed in Conditioned Space) • Space Heating Type: Electric Baseboards</c:v>
                </c:pt>
                <c:pt idx="15">
                  <c:v>HPWH (Installed in Un-Conditioned Space) • Space Heating Type: Gas</c:v>
                </c:pt>
                <c:pt idx="16">
                  <c:v>HPWH (Installed in Un-Conditioned Space) • Space Heating Type: Heat Pumps</c:v>
                </c:pt>
                <c:pt idx="17">
                  <c:v>HPWH (Installed in Conditioned Space) • Space Heating Type: Oil</c:v>
                </c:pt>
                <c:pt idx="18">
                  <c:v>HPWH (Installed in Conditioned Space) • Space Heating Type: Gas</c:v>
                </c:pt>
                <c:pt idx="19">
                  <c:v>HPWH (Installed in Conditioned Space) • Space Heating Type: Heat Pumps</c:v>
                </c:pt>
              </c:strCache>
            </c:strRef>
          </c:cat>
          <c:val>
            <c:numRef>
              <c:f>AnnualCosts!$E$2:$E$21</c:f>
              <c:numCache>
                <c:formatCode>"$"#,##0</c:formatCode>
                <c:ptCount val="20"/>
                <c:pt idx="0">
                  <c:v>737.75347639339032</c:v>
                </c:pt>
                <c:pt idx="1">
                  <c:v>584.75729628145712</c:v>
                </c:pt>
                <c:pt idx="2">
                  <c:v>584.24701785004322</c:v>
                </c:pt>
                <c:pt idx="3">
                  <c:v>472.50386765909019</c:v>
                </c:pt>
                <c:pt idx="4">
                  <c:v>407.33092039576741</c:v>
                </c:pt>
                <c:pt idx="5">
                  <c:v>289.83966355583993</c:v>
                </c:pt>
                <c:pt idx="6">
                  <c:v>285.5693329632</c:v>
                </c:pt>
                <c:pt idx="7">
                  <c:v>282.70507412967157</c:v>
                </c:pt>
                <c:pt idx="8">
                  <c:v>237.29925884799994</c:v>
                </c:pt>
                <c:pt idx="9">
                  <c:v>236.91182669185818</c:v>
                </c:pt>
                <c:pt idx="10">
                  <c:v>236.28233442052169</c:v>
                </c:pt>
                <c:pt idx="11">
                  <c:v>236.14232669185819</c:v>
                </c:pt>
                <c:pt idx="12">
                  <c:v>228.05286135348655</c:v>
                </c:pt>
                <c:pt idx="13">
                  <c:v>227.34882669185819</c:v>
                </c:pt>
                <c:pt idx="14">
                  <c:v>226.51386135348656</c:v>
                </c:pt>
                <c:pt idx="15">
                  <c:v>219.98782669185817</c:v>
                </c:pt>
                <c:pt idx="16">
                  <c:v>217.47566002519153</c:v>
                </c:pt>
                <c:pt idx="17">
                  <c:v>208.92686135348657</c:v>
                </c:pt>
                <c:pt idx="18">
                  <c:v>194.20486135348656</c:v>
                </c:pt>
                <c:pt idx="19">
                  <c:v>189.18052802015322</c:v>
                </c:pt>
              </c:numCache>
            </c:numRef>
          </c:val>
          <c:extLst>
            <c:ext xmlns:c16="http://schemas.microsoft.com/office/drawing/2014/chart" uri="{C3380CC4-5D6E-409C-BE32-E72D297353CC}">
              <c16:uniqueId val="{00000003-3202-4FFF-B06F-C8DE4E41514A}"/>
            </c:ext>
          </c:extLst>
        </c:ser>
        <c:dLbls>
          <c:showLegendKey val="0"/>
          <c:showVal val="0"/>
          <c:showCatName val="0"/>
          <c:showSerName val="0"/>
          <c:showPercent val="0"/>
          <c:showBubbleSize val="0"/>
        </c:dLbls>
        <c:gapWidth val="32"/>
        <c:overlap val="100"/>
        <c:axId val="147041504"/>
        <c:axId val="147033344"/>
      </c:barChart>
      <c:catAx>
        <c:axId val="147041504"/>
        <c:scaling>
          <c:orientation val="minMax"/>
        </c:scaling>
        <c:delete val="0"/>
        <c:axPos val="l"/>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47033344"/>
        <c:crosses val="autoZero"/>
        <c:auto val="1"/>
        <c:lblAlgn val="ctr"/>
        <c:lblOffset val="100"/>
        <c:noMultiLvlLbl val="0"/>
      </c:catAx>
      <c:valAx>
        <c:axId val="147033344"/>
        <c:scaling>
          <c:orientation val="minMax"/>
          <c:max val="1000"/>
        </c:scaling>
        <c:delete val="0"/>
        <c:axPos val="b"/>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041504"/>
        <c:crosses val="autoZero"/>
        <c:crossBetween val="between"/>
      </c:valAx>
      <c:spPr>
        <a:noFill/>
        <a:ln>
          <a:noFill/>
        </a:ln>
        <a:effectLst/>
      </c:spPr>
    </c:plotArea>
    <c:legend>
      <c:legendPos val="b"/>
      <c:legendEntry>
        <c:idx val="3"/>
        <c:delete val="1"/>
      </c:legendEntry>
      <c:layout>
        <c:manualLayout>
          <c:xMode val="edge"/>
          <c:yMode val="edge"/>
          <c:x val="0.66926915629577821"/>
          <c:y val="0.13420430998756736"/>
          <c:w val="0.12250742379830258"/>
          <c:h val="0.3243824337058021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1747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Total Costs Over</a:t>
            </a:r>
            <a:r>
              <a:rPr lang="en-US" sz="2400" baseline="0"/>
              <a:t> 15 Years</a:t>
            </a:r>
            <a:endParaRPr lang="en-US" sz="24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107804850631136"/>
          <c:y val="8.1818521322005594E-2"/>
          <c:w val="0.48018095490328894"/>
          <c:h val="0.86665721063019452"/>
        </c:manualLayout>
      </c:layout>
      <c:barChart>
        <c:barDir val="bar"/>
        <c:grouping val="stacked"/>
        <c:varyColors val="0"/>
        <c:ser>
          <c:idx val="0"/>
          <c:order val="0"/>
          <c:tx>
            <c:strRef>
              <c:f>'15YearCosts'!$B$1</c:f>
              <c:strCache>
                <c:ptCount val="1"/>
                <c:pt idx="0">
                  <c:v>Installation Cost</c:v>
                </c:pt>
              </c:strCache>
            </c:strRef>
          </c:tx>
          <c:spPr>
            <a:solidFill>
              <a:schemeClr val="accent1"/>
            </a:solidFill>
            <a:ln>
              <a:noFill/>
            </a:ln>
            <a:effectLst/>
          </c:spPr>
          <c:invertIfNegative val="0"/>
          <c:cat>
            <c:strRef>
              <c:f>'15YearCosts'!$A$2:$A$21</c:f>
              <c:strCache>
                <c:ptCount val="20"/>
                <c:pt idx="0">
                  <c:v>Propane Storage Tank Water Heater</c:v>
                </c:pt>
                <c:pt idx="1">
                  <c:v>Electric Storage Tank Water Heater</c:v>
                </c:pt>
                <c:pt idx="2">
                  <c:v>Oil Storage Tank Water Heater</c:v>
                </c:pt>
                <c:pt idx="3">
                  <c:v>Oil Indirect Water Heater Attached to New, Higher Efficiency Boiler</c:v>
                </c:pt>
                <c:pt idx="4">
                  <c:v>Oil Indirect Water Heater Attached to Average Boiler (5+ Years Old)</c:v>
                </c:pt>
                <c:pt idx="5">
                  <c:v>Gas Indirect Water Heater Attached to Average Gas Boiler (5+ Years Old)</c:v>
                </c:pt>
                <c:pt idx="6">
                  <c:v>Gas Storage Tank Water Heater - Energy Star</c:v>
                </c:pt>
                <c:pt idx="7">
                  <c:v>Gas Tankless Water Heater</c:v>
                </c:pt>
                <c:pt idx="8">
                  <c:v>Gas Indirect Water Heater Attached to New, Higher Efficiency Boiler</c:v>
                </c:pt>
                <c:pt idx="9">
                  <c:v>HPWH (Installed in Un-Conditioned Space) • Space Heating Type: Propane</c:v>
                </c:pt>
                <c:pt idx="10">
                  <c:v>HPWH (Installed in Un-Conditioned Space) • Space Heating Type: Electric Baseboards</c:v>
                </c:pt>
                <c:pt idx="11">
                  <c:v>HPWH (Installed in Conditioned Space) • Space Heating Type: Propane</c:v>
                </c:pt>
                <c:pt idx="12">
                  <c:v>HPWH (Installed in Un-Conditioned Space) • Space Heating Type: Oil</c:v>
                </c:pt>
                <c:pt idx="13">
                  <c:v>HPWH (Installed in Conditioned Space) • Space Heating Type: Electric Baseboards</c:v>
                </c:pt>
                <c:pt idx="14">
                  <c:v>HPWH (Installed in Un-Conditioned Space) • Space Heating Type: Gas</c:v>
                </c:pt>
                <c:pt idx="15">
                  <c:v>HPWH (Installed in Un-Conditioned Space) • Space Heating Type: Heat Pumps</c:v>
                </c:pt>
                <c:pt idx="16">
                  <c:v>HPWH (Installed in Conditioned Space) • Space Heating Type: Oil</c:v>
                </c:pt>
                <c:pt idx="17">
                  <c:v>Gas Storage Tank Water Heater - Not Energy Star</c:v>
                </c:pt>
                <c:pt idx="18">
                  <c:v>HPWH (Installed in Conditioned Space) • Space Heating Type: Gas</c:v>
                </c:pt>
                <c:pt idx="19">
                  <c:v>HPWH (Installed in Conditioned Space) • Space Heating Type: Heat Pumps</c:v>
                </c:pt>
              </c:strCache>
            </c:strRef>
          </c:cat>
          <c:val>
            <c:numRef>
              <c:f>'15YearCosts'!$B$2:$B$21</c:f>
              <c:numCache>
                <c:formatCode>"$"#,##0_);[Red]\("$"#,##0\)</c:formatCode>
                <c:ptCount val="20"/>
                <c:pt idx="0">
                  <c:v>1850</c:v>
                </c:pt>
                <c:pt idx="1">
                  <c:v>3250</c:v>
                </c:pt>
                <c:pt idx="2">
                  <c:v>1850</c:v>
                </c:pt>
                <c:pt idx="3">
                  <c:v>3250</c:v>
                </c:pt>
                <c:pt idx="4">
                  <c:v>1850</c:v>
                </c:pt>
                <c:pt idx="5">
                  <c:v>3250</c:v>
                </c:pt>
                <c:pt idx="6">
                  <c:v>3546</c:v>
                </c:pt>
                <c:pt idx="7">
                  <c:v>2800</c:v>
                </c:pt>
                <c:pt idx="8">
                  <c:v>3250</c:v>
                </c:pt>
                <c:pt idx="9">
                  <c:v>3150</c:v>
                </c:pt>
                <c:pt idx="10">
                  <c:v>3150</c:v>
                </c:pt>
                <c:pt idx="11">
                  <c:v>3150</c:v>
                </c:pt>
                <c:pt idx="12">
                  <c:v>3150</c:v>
                </c:pt>
                <c:pt idx="13">
                  <c:v>3150</c:v>
                </c:pt>
                <c:pt idx="14">
                  <c:v>3150</c:v>
                </c:pt>
                <c:pt idx="15">
                  <c:v>3150</c:v>
                </c:pt>
                <c:pt idx="16">
                  <c:v>3150</c:v>
                </c:pt>
                <c:pt idx="17">
                  <c:v>1850</c:v>
                </c:pt>
                <c:pt idx="18">
                  <c:v>3150</c:v>
                </c:pt>
                <c:pt idx="19">
                  <c:v>3150</c:v>
                </c:pt>
              </c:numCache>
            </c:numRef>
          </c:val>
          <c:extLst>
            <c:ext xmlns:c16="http://schemas.microsoft.com/office/drawing/2014/chart" uri="{C3380CC4-5D6E-409C-BE32-E72D297353CC}">
              <c16:uniqueId val="{00000000-C337-435B-ACB4-3CC6B4551656}"/>
            </c:ext>
          </c:extLst>
        </c:ser>
        <c:ser>
          <c:idx val="1"/>
          <c:order val="1"/>
          <c:tx>
            <c:strRef>
              <c:f>'15YearCosts'!$C$1</c:f>
              <c:strCache>
                <c:ptCount val="1"/>
                <c:pt idx="0">
                  <c:v>Maintenance Costs over 15 Years</c:v>
                </c:pt>
              </c:strCache>
            </c:strRef>
          </c:tx>
          <c:spPr>
            <a:solidFill>
              <a:schemeClr val="accent2"/>
            </a:solidFill>
            <a:ln>
              <a:noFill/>
            </a:ln>
            <a:effectLst/>
          </c:spPr>
          <c:invertIfNegative val="0"/>
          <c:cat>
            <c:strRef>
              <c:f>'15YearCosts'!$A$2:$A$21</c:f>
              <c:strCache>
                <c:ptCount val="20"/>
                <c:pt idx="0">
                  <c:v>Propane Storage Tank Water Heater</c:v>
                </c:pt>
                <c:pt idx="1">
                  <c:v>Electric Storage Tank Water Heater</c:v>
                </c:pt>
                <c:pt idx="2">
                  <c:v>Oil Storage Tank Water Heater</c:v>
                </c:pt>
                <c:pt idx="3">
                  <c:v>Oil Indirect Water Heater Attached to New, Higher Efficiency Boiler</c:v>
                </c:pt>
                <c:pt idx="4">
                  <c:v>Oil Indirect Water Heater Attached to Average Boiler (5+ Years Old)</c:v>
                </c:pt>
                <c:pt idx="5">
                  <c:v>Gas Indirect Water Heater Attached to Average Gas Boiler (5+ Years Old)</c:v>
                </c:pt>
                <c:pt idx="6">
                  <c:v>Gas Storage Tank Water Heater - Energy Star</c:v>
                </c:pt>
                <c:pt idx="7">
                  <c:v>Gas Tankless Water Heater</c:v>
                </c:pt>
                <c:pt idx="8">
                  <c:v>Gas Indirect Water Heater Attached to New, Higher Efficiency Boiler</c:v>
                </c:pt>
                <c:pt idx="9">
                  <c:v>HPWH (Installed in Un-Conditioned Space) • Space Heating Type: Propane</c:v>
                </c:pt>
                <c:pt idx="10">
                  <c:v>HPWH (Installed in Un-Conditioned Space) • Space Heating Type: Electric Baseboards</c:v>
                </c:pt>
                <c:pt idx="11">
                  <c:v>HPWH (Installed in Conditioned Space) • Space Heating Type: Propane</c:v>
                </c:pt>
                <c:pt idx="12">
                  <c:v>HPWH (Installed in Un-Conditioned Space) • Space Heating Type: Oil</c:v>
                </c:pt>
                <c:pt idx="13">
                  <c:v>HPWH (Installed in Conditioned Space) • Space Heating Type: Electric Baseboards</c:v>
                </c:pt>
                <c:pt idx="14">
                  <c:v>HPWH (Installed in Un-Conditioned Space) • Space Heating Type: Gas</c:v>
                </c:pt>
                <c:pt idx="15">
                  <c:v>HPWH (Installed in Un-Conditioned Space) • Space Heating Type: Heat Pumps</c:v>
                </c:pt>
                <c:pt idx="16">
                  <c:v>HPWH (Installed in Conditioned Space) • Space Heating Type: Oil</c:v>
                </c:pt>
                <c:pt idx="17">
                  <c:v>Gas Storage Tank Water Heater - Not Energy Star</c:v>
                </c:pt>
                <c:pt idx="18">
                  <c:v>HPWH (Installed in Conditioned Space) • Space Heating Type: Gas</c:v>
                </c:pt>
                <c:pt idx="19">
                  <c:v>HPWH (Installed in Conditioned Space) • Space Heating Type: Heat Pumps</c:v>
                </c:pt>
              </c:strCache>
            </c:strRef>
          </c:cat>
          <c:val>
            <c:numRef>
              <c:f>'15YearCosts'!$C$2:$C$21</c:f>
              <c:numCache>
                <c:formatCode>"$"#,##0</c:formatCode>
                <c:ptCount val="20"/>
                <c:pt idx="0">
                  <c:v>1500</c:v>
                </c:pt>
                <c:pt idx="1">
                  <c:v>300</c:v>
                </c:pt>
                <c:pt idx="2">
                  <c:v>2250</c:v>
                </c:pt>
                <c:pt idx="3">
                  <c:v>0</c:v>
                </c:pt>
                <c:pt idx="4">
                  <c:v>0</c:v>
                </c:pt>
                <c:pt idx="5">
                  <c:v>0</c:v>
                </c:pt>
                <c:pt idx="6">
                  <c:v>300</c:v>
                </c:pt>
                <c:pt idx="7">
                  <c:v>1350</c:v>
                </c:pt>
                <c:pt idx="8">
                  <c:v>0</c:v>
                </c:pt>
                <c:pt idx="9">
                  <c:v>300</c:v>
                </c:pt>
                <c:pt idx="10">
                  <c:v>300</c:v>
                </c:pt>
                <c:pt idx="11">
                  <c:v>300</c:v>
                </c:pt>
                <c:pt idx="12">
                  <c:v>300</c:v>
                </c:pt>
                <c:pt idx="13">
                  <c:v>300</c:v>
                </c:pt>
                <c:pt idx="14">
                  <c:v>300</c:v>
                </c:pt>
                <c:pt idx="15">
                  <c:v>300</c:v>
                </c:pt>
                <c:pt idx="16">
                  <c:v>300</c:v>
                </c:pt>
                <c:pt idx="17">
                  <c:v>300</c:v>
                </c:pt>
                <c:pt idx="18">
                  <c:v>300</c:v>
                </c:pt>
                <c:pt idx="19">
                  <c:v>300</c:v>
                </c:pt>
              </c:numCache>
            </c:numRef>
          </c:val>
          <c:extLst>
            <c:ext xmlns:c16="http://schemas.microsoft.com/office/drawing/2014/chart" uri="{C3380CC4-5D6E-409C-BE32-E72D297353CC}">
              <c16:uniqueId val="{00000001-C337-435B-ACB4-3CC6B4551656}"/>
            </c:ext>
          </c:extLst>
        </c:ser>
        <c:ser>
          <c:idx val="2"/>
          <c:order val="2"/>
          <c:tx>
            <c:strRef>
              <c:f>'15YearCosts'!$D$1</c:f>
              <c:strCache>
                <c:ptCount val="1"/>
                <c:pt idx="0">
                  <c:v>Water Heating Cost over 15 years</c:v>
                </c:pt>
              </c:strCache>
            </c:strRef>
          </c:tx>
          <c:spPr>
            <a:solidFill>
              <a:schemeClr val="accent3"/>
            </a:solidFill>
            <a:ln>
              <a:noFill/>
            </a:ln>
            <a:effectLst/>
          </c:spPr>
          <c:invertIfNegative val="0"/>
          <c:cat>
            <c:strRef>
              <c:f>'15YearCosts'!$A$2:$A$21</c:f>
              <c:strCache>
                <c:ptCount val="20"/>
                <c:pt idx="0">
                  <c:v>Propane Storage Tank Water Heater</c:v>
                </c:pt>
                <c:pt idx="1">
                  <c:v>Electric Storage Tank Water Heater</c:v>
                </c:pt>
                <c:pt idx="2">
                  <c:v>Oil Storage Tank Water Heater</c:v>
                </c:pt>
                <c:pt idx="3">
                  <c:v>Oil Indirect Water Heater Attached to New, Higher Efficiency Boiler</c:v>
                </c:pt>
                <c:pt idx="4">
                  <c:v>Oil Indirect Water Heater Attached to Average Boiler (5+ Years Old)</c:v>
                </c:pt>
                <c:pt idx="5">
                  <c:v>Gas Indirect Water Heater Attached to Average Gas Boiler (5+ Years Old)</c:v>
                </c:pt>
                <c:pt idx="6">
                  <c:v>Gas Storage Tank Water Heater - Energy Star</c:v>
                </c:pt>
                <c:pt idx="7">
                  <c:v>Gas Tankless Water Heater</c:v>
                </c:pt>
                <c:pt idx="8">
                  <c:v>Gas Indirect Water Heater Attached to New, Higher Efficiency Boiler</c:v>
                </c:pt>
                <c:pt idx="9">
                  <c:v>HPWH (Installed in Un-Conditioned Space) • Space Heating Type: Propane</c:v>
                </c:pt>
                <c:pt idx="10">
                  <c:v>HPWH (Installed in Un-Conditioned Space) • Space Heating Type: Electric Baseboards</c:v>
                </c:pt>
                <c:pt idx="11">
                  <c:v>HPWH (Installed in Conditioned Space) • Space Heating Type: Propane</c:v>
                </c:pt>
                <c:pt idx="12">
                  <c:v>HPWH (Installed in Un-Conditioned Space) • Space Heating Type: Oil</c:v>
                </c:pt>
                <c:pt idx="13">
                  <c:v>HPWH (Installed in Conditioned Space) • Space Heating Type: Electric Baseboards</c:v>
                </c:pt>
                <c:pt idx="14">
                  <c:v>HPWH (Installed in Un-Conditioned Space) • Space Heating Type: Gas</c:v>
                </c:pt>
                <c:pt idx="15">
                  <c:v>HPWH (Installed in Un-Conditioned Space) • Space Heating Type: Heat Pumps</c:v>
                </c:pt>
                <c:pt idx="16">
                  <c:v>HPWH (Installed in Conditioned Space) • Space Heating Type: Oil</c:v>
                </c:pt>
                <c:pt idx="17">
                  <c:v>Gas Storage Tank Water Heater - Not Energy Star</c:v>
                </c:pt>
                <c:pt idx="18">
                  <c:v>HPWH (Installed in Conditioned Space) • Space Heating Type: Gas</c:v>
                </c:pt>
                <c:pt idx="19">
                  <c:v>HPWH (Installed in Conditioned Space) • Space Heating Type: Heat Pumps</c:v>
                </c:pt>
              </c:strCache>
            </c:strRef>
          </c:cat>
          <c:val>
            <c:numRef>
              <c:f>'15YearCosts'!$D$2:$D$21</c:f>
              <c:numCache>
                <c:formatCode>"$"#,##0</c:formatCode>
                <c:ptCount val="20"/>
                <c:pt idx="0">
                  <c:v>9566.3021459008542</c:v>
                </c:pt>
                <c:pt idx="1">
                  <c:v>8463.705267750649</c:v>
                </c:pt>
                <c:pt idx="2">
                  <c:v>6521.3594442218564</c:v>
                </c:pt>
                <c:pt idx="3">
                  <c:v>6109.9638059365116</c:v>
                </c:pt>
                <c:pt idx="4">
                  <c:v>7087.5580148863528</c:v>
                </c:pt>
                <c:pt idx="5">
                  <c:v>4347.5949533375988</c:v>
                </c:pt>
                <c:pt idx="6">
                  <c:v>3259.4888827199989</c:v>
                </c:pt>
                <c:pt idx="7">
                  <c:v>2933.539994448</c:v>
                </c:pt>
                <c:pt idx="8">
                  <c:v>3544.2350163078254</c:v>
                </c:pt>
                <c:pt idx="9">
                  <c:v>2822.1349003778728</c:v>
                </c:pt>
                <c:pt idx="10">
                  <c:v>2822.1349003778728</c:v>
                </c:pt>
                <c:pt idx="11">
                  <c:v>2257.7079203022986</c:v>
                </c:pt>
                <c:pt idx="12">
                  <c:v>2822.1349003778728</c:v>
                </c:pt>
                <c:pt idx="13">
                  <c:v>2257.7079203022986</c:v>
                </c:pt>
                <c:pt idx="14">
                  <c:v>2822.1349003778728</c:v>
                </c:pt>
                <c:pt idx="15">
                  <c:v>2822.1349003778728</c:v>
                </c:pt>
                <c:pt idx="16">
                  <c:v>2257.7079203022986</c:v>
                </c:pt>
                <c:pt idx="17">
                  <c:v>3940.5761119450735</c:v>
                </c:pt>
                <c:pt idx="18">
                  <c:v>2257.7079203022986</c:v>
                </c:pt>
                <c:pt idx="19">
                  <c:v>2257.7079203022986</c:v>
                </c:pt>
              </c:numCache>
            </c:numRef>
          </c:val>
          <c:extLst>
            <c:ext xmlns:c16="http://schemas.microsoft.com/office/drawing/2014/chart" uri="{C3380CC4-5D6E-409C-BE32-E72D297353CC}">
              <c16:uniqueId val="{00000002-C337-435B-ACB4-3CC6B4551656}"/>
            </c:ext>
          </c:extLst>
        </c:ser>
        <c:ser>
          <c:idx val="3"/>
          <c:order val="3"/>
          <c:tx>
            <c:strRef>
              <c:f>'15YearCosts'!$E$1</c:f>
              <c:strCache>
                <c:ptCount val="1"/>
                <c:pt idx="0">
                  <c:v>Space-Heating Costs Over 15 years</c:v>
                </c:pt>
              </c:strCache>
            </c:strRef>
          </c:tx>
          <c:spPr>
            <a:solidFill>
              <a:schemeClr val="accent4"/>
            </a:solidFill>
            <a:ln>
              <a:noFill/>
            </a:ln>
            <a:effectLst/>
          </c:spPr>
          <c:invertIfNegative val="0"/>
          <c:cat>
            <c:strRef>
              <c:f>'15YearCosts'!$A$2:$A$21</c:f>
              <c:strCache>
                <c:ptCount val="20"/>
                <c:pt idx="0">
                  <c:v>Propane Storage Tank Water Heater</c:v>
                </c:pt>
                <c:pt idx="1">
                  <c:v>Electric Storage Tank Water Heater</c:v>
                </c:pt>
                <c:pt idx="2">
                  <c:v>Oil Storage Tank Water Heater</c:v>
                </c:pt>
                <c:pt idx="3">
                  <c:v>Oil Indirect Water Heater Attached to New, Higher Efficiency Boiler</c:v>
                </c:pt>
                <c:pt idx="4">
                  <c:v>Oil Indirect Water Heater Attached to Average Boiler (5+ Years Old)</c:v>
                </c:pt>
                <c:pt idx="5">
                  <c:v>Gas Indirect Water Heater Attached to Average Gas Boiler (5+ Years Old)</c:v>
                </c:pt>
                <c:pt idx="6">
                  <c:v>Gas Storage Tank Water Heater - Energy Star</c:v>
                </c:pt>
                <c:pt idx="7">
                  <c:v>Gas Tankless Water Heater</c:v>
                </c:pt>
                <c:pt idx="8">
                  <c:v>Gas Indirect Water Heater Attached to New, Higher Efficiency Boiler</c:v>
                </c:pt>
                <c:pt idx="9">
                  <c:v>HPWH (Installed in Un-Conditioned Space) • Space Heating Type: Propane</c:v>
                </c:pt>
                <c:pt idx="10">
                  <c:v>HPWH (Installed in Un-Conditioned Space) • Space Heating Type: Electric Baseboards</c:v>
                </c:pt>
                <c:pt idx="11">
                  <c:v>HPWH (Installed in Conditioned Space) • Space Heating Type: Propane</c:v>
                </c:pt>
                <c:pt idx="12">
                  <c:v>HPWH (Installed in Un-Conditioned Space) • Space Heating Type: Oil</c:v>
                </c:pt>
                <c:pt idx="13">
                  <c:v>HPWH (Installed in Conditioned Space) • Space Heating Type: Electric Baseboards</c:v>
                </c:pt>
                <c:pt idx="14">
                  <c:v>HPWH (Installed in Un-Conditioned Space) • Space Heating Type: Gas</c:v>
                </c:pt>
                <c:pt idx="15">
                  <c:v>HPWH (Installed in Un-Conditioned Space) • Space Heating Type: Heat Pumps</c:v>
                </c:pt>
                <c:pt idx="16">
                  <c:v>HPWH (Installed in Conditioned Space) • Space Heating Type: Oil</c:v>
                </c:pt>
                <c:pt idx="17">
                  <c:v>Gas Storage Tank Water Heater - Not Energy Star</c:v>
                </c:pt>
                <c:pt idx="18">
                  <c:v>HPWH (Installed in Conditioned Space) • Space Heating Type: Gas</c:v>
                </c:pt>
                <c:pt idx="19">
                  <c:v>HPWH (Installed in Conditioned Space) • Space Heating Type: Heat Pumps</c:v>
                </c:pt>
              </c:strCache>
            </c:strRef>
          </c:cat>
          <c:val>
            <c:numRef>
              <c:f>'15YearCosts'!$E$2:$E$21</c:f>
              <c:numCache>
                <c:formatCode>"$"#,##0</c:formatCode>
                <c:ptCount val="20"/>
                <c:pt idx="0">
                  <c:v>0</c:v>
                </c:pt>
                <c:pt idx="1">
                  <c:v>0</c:v>
                </c:pt>
                <c:pt idx="2">
                  <c:v>0</c:v>
                </c:pt>
                <c:pt idx="3">
                  <c:v>0</c:v>
                </c:pt>
                <c:pt idx="4">
                  <c:v>0</c:v>
                </c:pt>
                <c:pt idx="5">
                  <c:v>0</c:v>
                </c:pt>
                <c:pt idx="6">
                  <c:v>0</c:v>
                </c:pt>
                <c:pt idx="7">
                  <c:v>0</c:v>
                </c:pt>
                <c:pt idx="8">
                  <c:v>0</c:v>
                </c:pt>
                <c:pt idx="9">
                  <c:v>431.54250000000002</c:v>
                </c:pt>
                <c:pt idx="10">
                  <c:v>420</c:v>
                </c:pt>
                <c:pt idx="11">
                  <c:v>863.08500000000004</c:v>
                </c:pt>
                <c:pt idx="12">
                  <c:v>288.09749999999997</c:v>
                </c:pt>
                <c:pt idx="13">
                  <c:v>840</c:v>
                </c:pt>
                <c:pt idx="14">
                  <c:v>177.6825</c:v>
                </c:pt>
                <c:pt idx="15">
                  <c:v>140</c:v>
                </c:pt>
                <c:pt idx="16">
                  <c:v>576.19499999999994</c:v>
                </c:pt>
                <c:pt idx="17">
                  <c:v>0</c:v>
                </c:pt>
                <c:pt idx="18">
                  <c:v>355.36500000000001</c:v>
                </c:pt>
                <c:pt idx="19">
                  <c:v>280</c:v>
                </c:pt>
              </c:numCache>
            </c:numRef>
          </c:val>
          <c:extLst>
            <c:ext xmlns:c16="http://schemas.microsoft.com/office/drawing/2014/chart" uri="{C3380CC4-5D6E-409C-BE32-E72D297353CC}">
              <c16:uniqueId val="{00000003-C337-435B-ACB4-3CC6B4551656}"/>
            </c:ext>
          </c:extLst>
        </c:ser>
        <c:ser>
          <c:idx val="4"/>
          <c:order val="4"/>
          <c:tx>
            <c:strRef>
              <c:f>'15YearCosts'!$F$1</c:f>
              <c:strCache>
                <c:ptCount val="1"/>
                <c:pt idx="0">
                  <c:v>Total Costs Over 15 Years</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'15YearCosts'!$A$2:$A$21</c:f>
              <c:strCache>
                <c:ptCount val="20"/>
                <c:pt idx="0">
                  <c:v>Propane Storage Tank Water Heater</c:v>
                </c:pt>
                <c:pt idx="1">
                  <c:v>Electric Storage Tank Water Heater</c:v>
                </c:pt>
                <c:pt idx="2">
                  <c:v>Oil Storage Tank Water Heater</c:v>
                </c:pt>
                <c:pt idx="3">
                  <c:v>Oil Indirect Water Heater Attached to New, Higher Efficiency Boiler</c:v>
                </c:pt>
                <c:pt idx="4">
                  <c:v>Oil Indirect Water Heater Attached to Average Boiler (5+ Years Old)</c:v>
                </c:pt>
                <c:pt idx="5">
                  <c:v>Gas Indirect Water Heater Attached to Average Gas Boiler (5+ Years Old)</c:v>
                </c:pt>
                <c:pt idx="6">
                  <c:v>Gas Storage Tank Water Heater - Energy Star</c:v>
                </c:pt>
                <c:pt idx="7">
                  <c:v>Gas Tankless Water Heater</c:v>
                </c:pt>
                <c:pt idx="8">
                  <c:v>Gas Indirect Water Heater Attached to New, Higher Efficiency Boiler</c:v>
                </c:pt>
                <c:pt idx="9">
                  <c:v>HPWH (Installed in Un-Conditioned Space) • Space Heating Type: Propane</c:v>
                </c:pt>
                <c:pt idx="10">
                  <c:v>HPWH (Installed in Un-Conditioned Space) • Space Heating Type: Electric Baseboards</c:v>
                </c:pt>
                <c:pt idx="11">
                  <c:v>HPWH (Installed in Conditioned Space) • Space Heating Type: Propane</c:v>
                </c:pt>
                <c:pt idx="12">
                  <c:v>HPWH (Installed in Un-Conditioned Space) • Space Heating Type: Oil</c:v>
                </c:pt>
                <c:pt idx="13">
                  <c:v>HPWH (Installed in Conditioned Space) • Space Heating Type: Electric Baseboards</c:v>
                </c:pt>
                <c:pt idx="14">
                  <c:v>HPWH (Installed in Un-Conditioned Space) • Space Heating Type: Gas</c:v>
                </c:pt>
                <c:pt idx="15">
                  <c:v>HPWH (Installed in Un-Conditioned Space) • Space Heating Type: Heat Pumps</c:v>
                </c:pt>
                <c:pt idx="16">
                  <c:v>HPWH (Installed in Conditioned Space) • Space Heating Type: Oil</c:v>
                </c:pt>
                <c:pt idx="17">
                  <c:v>Gas Storage Tank Water Heater - Not Energy Star</c:v>
                </c:pt>
                <c:pt idx="18">
                  <c:v>HPWH (Installed in Conditioned Space) • Space Heating Type: Gas</c:v>
                </c:pt>
                <c:pt idx="19">
                  <c:v>HPWH (Installed in Conditioned Space) • Space Heating Type: Heat Pumps</c:v>
                </c:pt>
              </c:strCache>
            </c:strRef>
          </c:cat>
          <c:val>
            <c:numRef>
              <c:f>'15YearCosts'!$F$2:$F$21</c:f>
              <c:numCache>
                <c:formatCode>"$"#,##0</c:formatCode>
                <c:ptCount val="20"/>
                <c:pt idx="0">
                  <c:v>12916.302145900854</c:v>
                </c:pt>
                <c:pt idx="1">
                  <c:v>12013.705267750649</c:v>
                </c:pt>
                <c:pt idx="2">
                  <c:v>10621.359444221856</c:v>
                </c:pt>
                <c:pt idx="3">
                  <c:v>9359.9638059365116</c:v>
                </c:pt>
                <c:pt idx="4">
                  <c:v>8937.5580148863519</c:v>
                </c:pt>
                <c:pt idx="5">
                  <c:v>7597.5949533375988</c:v>
                </c:pt>
                <c:pt idx="6">
                  <c:v>7105.4888827199993</c:v>
                </c:pt>
                <c:pt idx="7">
                  <c:v>7083.5399944479996</c:v>
                </c:pt>
                <c:pt idx="8">
                  <c:v>6794.2350163078254</c:v>
                </c:pt>
                <c:pt idx="9">
                  <c:v>6703.6774003778719</c:v>
                </c:pt>
                <c:pt idx="10">
                  <c:v>6692.1349003778723</c:v>
                </c:pt>
                <c:pt idx="11">
                  <c:v>6570.7929203022986</c:v>
                </c:pt>
                <c:pt idx="12">
                  <c:v>6560.2324003778722</c:v>
                </c:pt>
                <c:pt idx="13">
                  <c:v>6547.7079203022986</c:v>
                </c:pt>
                <c:pt idx="14">
                  <c:v>6449.8174003778722</c:v>
                </c:pt>
                <c:pt idx="15">
                  <c:v>6412.1349003778723</c:v>
                </c:pt>
                <c:pt idx="16">
                  <c:v>6283.9029203022983</c:v>
                </c:pt>
                <c:pt idx="17">
                  <c:v>6090.5761119450735</c:v>
                </c:pt>
                <c:pt idx="18">
                  <c:v>6063.0729203022984</c:v>
                </c:pt>
                <c:pt idx="19">
                  <c:v>5987.7079203022986</c:v>
                </c:pt>
              </c:numCache>
            </c:numRef>
          </c:val>
          <c:extLst>
            <c:ext xmlns:c16="http://schemas.microsoft.com/office/drawing/2014/chart" uri="{C3380CC4-5D6E-409C-BE32-E72D297353CC}">
              <c16:uniqueId val="{00000004-C337-435B-ACB4-3CC6B4551656}"/>
            </c:ext>
          </c:extLst>
        </c:ser>
        <c:dLbls>
          <c:showLegendKey val="0"/>
          <c:showVal val="0"/>
          <c:showCatName val="0"/>
          <c:showSerName val="0"/>
          <c:showPercent val="0"/>
          <c:showBubbleSize val="0"/>
        </c:dLbls>
        <c:gapWidth val="32"/>
        <c:overlap val="100"/>
        <c:axId val="2007751344"/>
        <c:axId val="2007756144"/>
      </c:barChart>
      <c:catAx>
        <c:axId val="200775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07756144"/>
        <c:crosses val="autoZero"/>
        <c:auto val="1"/>
        <c:lblAlgn val="ctr"/>
        <c:lblOffset val="100"/>
        <c:noMultiLvlLbl val="0"/>
      </c:catAx>
      <c:valAx>
        <c:axId val="2007756144"/>
        <c:scaling>
          <c:orientation val="minMax"/>
          <c:max val="15000"/>
          <c:min val="0"/>
        </c:scaling>
        <c:delete val="0"/>
        <c:axPos val="b"/>
        <c:numFmt formatCode="&quot;$&quot;#,##0_);[Red]\(&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7751344"/>
        <c:crosses val="autoZero"/>
        <c:crossBetween val="between"/>
      </c:valAx>
      <c:spPr>
        <a:noFill/>
        <a:ln>
          <a:noFill/>
        </a:ln>
        <a:effectLst/>
      </c:spPr>
    </c:plotArea>
    <c:legend>
      <c:legendPos val="b"/>
      <c:legendEntry>
        <c:idx val="4"/>
        <c:delete val="1"/>
      </c:legendEntry>
      <c:layout>
        <c:manualLayout>
          <c:xMode val="edge"/>
          <c:yMode val="edge"/>
          <c:x val="0.74422518452628006"/>
          <c:y val="8.5194519475915553E-2"/>
          <c:w val="0.16566777569349322"/>
          <c:h val="0.3113285661253624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Prorated Annual Cost: Average Cost Per Year Based on Equipment Lifetime </a:t>
            </a:r>
          </a:p>
          <a:p>
            <a:pPr>
              <a:defRPr sz="2400"/>
            </a:pPr>
            <a:r>
              <a:rPr lang="en-US" sz="1600"/>
              <a:t>(annual water heating cost + additional annual space-heating cost + annual maintenance cost + (installation cost/equipment lifetime)</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107804850631136"/>
          <c:y val="0.14353871049303382"/>
          <c:w val="0.54558758262897822"/>
          <c:h val="0.80504645450963086"/>
        </c:manualLayout>
      </c:layout>
      <c:barChart>
        <c:barDir val="bar"/>
        <c:grouping val="stacked"/>
        <c:varyColors val="0"/>
        <c:ser>
          <c:idx val="0"/>
          <c:order val="0"/>
          <c:tx>
            <c:strRef>
              <c:f>ProratedCosts!$B$1</c:f>
              <c:strCache>
                <c:ptCount val="1"/>
                <c:pt idx="0">
                  <c:v>Annual Water Heating Cost</c:v>
                </c:pt>
              </c:strCache>
            </c:strRef>
          </c:tx>
          <c:spPr>
            <a:solidFill>
              <a:schemeClr val="accent1"/>
            </a:solidFill>
            <a:ln>
              <a:noFill/>
            </a:ln>
            <a:effectLst/>
          </c:spPr>
          <c:invertIfNegative val="0"/>
          <c:cat>
            <c:strRef>
              <c:f>ProratedCosts!$A$2:$A$21</c:f>
              <c:strCache>
                <c:ptCount val="20"/>
                <c:pt idx="0">
                  <c:v>Propane Storage Tank Water Heater</c:v>
                </c:pt>
                <c:pt idx="1">
                  <c:v>Electric Storage Tank Water Heater</c:v>
                </c:pt>
                <c:pt idx="2">
                  <c:v>Oil Storage Tank Water Heater</c:v>
                </c:pt>
                <c:pt idx="3">
                  <c:v>Oil Indirect Water Heater Attached to Average Boiler (5+ Years Old)</c:v>
                </c:pt>
                <c:pt idx="4">
                  <c:v>Oil Indirect Water Heater Attached to New, Higher Efficiency Boiler</c:v>
                </c:pt>
                <c:pt idx="5">
                  <c:v>Gas Storage Tank Water Heater - Energy Star</c:v>
                </c:pt>
                <c:pt idx="6">
                  <c:v>Gas Indirect Water Heater Attached to Average Gas Boiler (5+ Years Old)</c:v>
                </c:pt>
                <c:pt idx="7">
                  <c:v>HPWH (Installed in Un-Conditioned Space) • Space Heating Type: Propane</c:v>
                </c:pt>
                <c:pt idx="8">
                  <c:v>HPWH (Installed in Un-Conditioned Space) • Space Heating Type: Electric Baseboards</c:v>
                </c:pt>
                <c:pt idx="9">
                  <c:v>HPWH (Installed in Conditioned Space) • Space Heating Type: Propane</c:v>
                </c:pt>
                <c:pt idx="10">
                  <c:v>HPWH (Installed in Un-Conditioned Space) • Space Heating Type: Oil</c:v>
                </c:pt>
                <c:pt idx="11">
                  <c:v>HPWH (Installed in Conditioned Space) • Space Heating Type: Electric Baseboards</c:v>
                </c:pt>
                <c:pt idx="12">
                  <c:v>HPWH (Installed in Un-Conditioned Space) • Space Heating Type: Gas</c:v>
                </c:pt>
                <c:pt idx="13">
                  <c:v>HPWH (Installed in Un-Conditioned Space) • Space Heating Type: Heat Pumps</c:v>
                </c:pt>
                <c:pt idx="14">
                  <c:v>Gas Tankless Water Heater</c:v>
                </c:pt>
                <c:pt idx="15">
                  <c:v>HPWH (Installed in Conditioned Space) • Space Heating Type: Oil</c:v>
                </c:pt>
                <c:pt idx="16">
                  <c:v>Gas Storage Tank Water Heater - Not Energy Star</c:v>
                </c:pt>
                <c:pt idx="17">
                  <c:v>HPWH (Installed in Conditioned Space) • Space Heating Type: Gas</c:v>
                </c:pt>
                <c:pt idx="18">
                  <c:v>Gas Indirect Water Heater Attached to New, Higher Efficiency Boiler</c:v>
                </c:pt>
                <c:pt idx="19">
                  <c:v>HPWH (Installed in Conditioned Space) • Space Heating Type: Heat Pumps</c:v>
                </c:pt>
              </c:strCache>
            </c:strRef>
          </c:cat>
          <c:val>
            <c:numRef>
              <c:f>ProratedCosts!$B$2:$B$21</c:f>
              <c:numCache>
                <c:formatCode>"$"#,##0</c:formatCode>
                <c:ptCount val="20"/>
                <c:pt idx="0">
                  <c:v>637.75347639339032</c:v>
                </c:pt>
                <c:pt idx="1">
                  <c:v>564.24701785004322</c:v>
                </c:pt>
                <c:pt idx="2">
                  <c:v>434.75729628145712</c:v>
                </c:pt>
                <c:pt idx="3">
                  <c:v>472.50386765909019</c:v>
                </c:pt>
                <c:pt idx="4">
                  <c:v>407.33092039576741</c:v>
                </c:pt>
                <c:pt idx="5">
                  <c:v>217.29925884799994</c:v>
                </c:pt>
                <c:pt idx="6">
                  <c:v>289.83966355583993</c:v>
                </c:pt>
                <c:pt idx="7">
                  <c:v>188.14232669185819</c:v>
                </c:pt>
                <c:pt idx="8">
                  <c:v>188.14232669185819</c:v>
                </c:pt>
                <c:pt idx="9">
                  <c:v>150.51386135348656</c:v>
                </c:pt>
                <c:pt idx="10">
                  <c:v>188.14232669185819</c:v>
                </c:pt>
                <c:pt idx="11">
                  <c:v>150.51386135348656</c:v>
                </c:pt>
                <c:pt idx="12">
                  <c:v>188.14232669185819</c:v>
                </c:pt>
                <c:pt idx="13">
                  <c:v>188.14232669185819</c:v>
                </c:pt>
                <c:pt idx="14">
                  <c:v>195.5693329632</c:v>
                </c:pt>
                <c:pt idx="15">
                  <c:v>150.51386135348656</c:v>
                </c:pt>
                <c:pt idx="16">
                  <c:v>262.70507412967157</c:v>
                </c:pt>
                <c:pt idx="17">
                  <c:v>150.51386135348656</c:v>
                </c:pt>
                <c:pt idx="18">
                  <c:v>236.28233442052169</c:v>
                </c:pt>
                <c:pt idx="19">
                  <c:v>150.51386135348656</c:v>
                </c:pt>
              </c:numCache>
            </c:numRef>
          </c:val>
          <c:extLst>
            <c:ext xmlns:c16="http://schemas.microsoft.com/office/drawing/2014/chart" uri="{C3380CC4-5D6E-409C-BE32-E72D297353CC}">
              <c16:uniqueId val="{00000000-6733-430B-8949-3DD26ABF32D8}"/>
            </c:ext>
          </c:extLst>
        </c:ser>
        <c:ser>
          <c:idx val="1"/>
          <c:order val="1"/>
          <c:tx>
            <c:strRef>
              <c:f>ProratedCosts!$C$1</c:f>
              <c:strCache>
                <c:ptCount val="1"/>
                <c:pt idx="0">
                  <c:v>Additional Annual Space-Heating Cost</c:v>
                </c:pt>
              </c:strCache>
            </c:strRef>
          </c:tx>
          <c:spPr>
            <a:solidFill>
              <a:schemeClr val="accent2"/>
            </a:solidFill>
            <a:ln>
              <a:noFill/>
            </a:ln>
            <a:effectLst/>
          </c:spPr>
          <c:invertIfNegative val="0"/>
          <c:cat>
            <c:strRef>
              <c:f>ProratedCosts!$A$2:$A$21</c:f>
              <c:strCache>
                <c:ptCount val="20"/>
                <c:pt idx="0">
                  <c:v>Propane Storage Tank Water Heater</c:v>
                </c:pt>
                <c:pt idx="1">
                  <c:v>Electric Storage Tank Water Heater</c:v>
                </c:pt>
                <c:pt idx="2">
                  <c:v>Oil Storage Tank Water Heater</c:v>
                </c:pt>
                <c:pt idx="3">
                  <c:v>Oil Indirect Water Heater Attached to Average Boiler (5+ Years Old)</c:v>
                </c:pt>
                <c:pt idx="4">
                  <c:v>Oil Indirect Water Heater Attached to New, Higher Efficiency Boiler</c:v>
                </c:pt>
                <c:pt idx="5">
                  <c:v>Gas Storage Tank Water Heater - Energy Star</c:v>
                </c:pt>
                <c:pt idx="6">
                  <c:v>Gas Indirect Water Heater Attached to Average Gas Boiler (5+ Years Old)</c:v>
                </c:pt>
                <c:pt idx="7">
                  <c:v>HPWH (Installed in Un-Conditioned Space) • Space Heating Type: Propane</c:v>
                </c:pt>
                <c:pt idx="8">
                  <c:v>HPWH (Installed in Un-Conditioned Space) • Space Heating Type: Electric Baseboards</c:v>
                </c:pt>
                <c:pt idx="9">
                  <c:v>HPWH (Installed in Conditioned Space) • Space Heating Type: Propane</c:v>
                </c:pt>
                <c:pt idx="10">
                  <c:v>HPWH (Installed in Un-Conditioned Space) • Space Heating Type: Oil</c:v>
                </c:pt>
                <c:pt idx="11">
                  <c:v>HPWH (Installed in Conditioned Space) • Space Heating Type: Electric Baseboards</c:v>
                </c:pt>
                <c:pt idx="12">
                  <c:v>HPWH (Installed in Un-Conditioned Space) • Space Heating Type: Gas</c:v>
                </c:pt>
                <c:pt idx="13">
                  <c:v>HPWH (Installed in Un-Conditioned Space) • Space Heating Type: Heat Pumps</c:v>
                </c:pt>
                <c:pt idx="14">
                  <c:v>Gas Tankless Water Heater</c:v>
                </c:pt>
                <c:pt idx="15">
                  <c:v>HPWH (Installed in Conditioned Space) • Space Heating Type: Oil</c:v>
                </c:pt>
                <c:pt idx="16">
                  <c:v>Gas Storage Tank Water Heater - Not Energy Star</c:v>
                </c:pt>
                <c:pt idx="17">
                  <c:v>HPWH (Installed in Conditioned Space) • Space Heating Type: Gas</c:v>
                </c:pt>
                <c:pt idx="18">
                  <c:v>Gas Indirect Water Heater Attached to New, Higher Efficiency Boiler</c:v>
                </c:pt>
                <c:pt idx="19">
                  <c:v>HPWH (Installed in Conditioned Space) • Space Heating Type: Heat Pumps</c:v>
                </c:pt>
              </c:strCache>
            </c:strRef>
          </c:cat>
          <c:val>
            <c:numRef>
              <c:f>ProratedCosts!$C$2:$C$21</c:f>
              <c:numCache>
                <c:formatCode>"$"#,##0</c:formatCode>
                <c:ptCount val="20"/>
                <c:pt idx="0">
                  <c:v>0</c:v>
                </c:pt>
                <c:pt idx="1">
                  <c:v>0</c:v>
                </c:pt>
                <c:pt idx="2">
                  <c:v>0</c:v>
                </c:pt>
                <c:pt idx="3">
                  <c:v>0</c:v>
                </c:pt>
                <c:pt idx="4">
                  <c:v>0</c:v>
                </c:pt>
                <c:pt idx="5">
                  <c:v>0</c:v>
                </c:pt>
                <c:pt idx="6">
                  <c:v>0</c:v>
                </c:pt>
                <c:pt idx="7">
                  <c:v>28.769500000000001</c:v>
                </c:pt>
                <c:pt idx="8">
                  <c:v>28</c:v>
                </c:pt>
                <c:pt idx="9">
                  <c:v>57.539000000000001</c:v>
                </c:pt>
                <c:pt idx="10">
                  <c:v>19.206499999999998</c:v>
                </c:pt>
                <c:pt idx="11">
                  <c:v>56</c:v>
                </c:pt>
                <c:pt idx="12">
                  <c:v>11.845500000000001</c:v>
                </c:pt>
                <c:pt idx="13">
                  <c:v>9.3333333333333339</c:v>
                </c:pt>
                <c:pt idx="14">
                  <c:v>0</c:v>
                </c:pt>
                <c:pt idx="15">
                  <c:v>38.412999999999997</c:v>
                </c:pt>
                <c:pt idx="16">
                  <c:v>0</c:v>
                </c:pt>
                <c:pt idx="17">
                  <c:v>23.691000000000003</c:v>
                </c:pt>
                <c:pt idx="18">
                  <c:v>0</c:v>
                </c:pt>
                <c:pt idx="19">
                  <c:v>18.666666666666668</c:v>
                </c:pt>
              </c:numCache>
            </c:numRef>
          </c:val>
          <c:extLst>
            <c:ext xmlns:c16="http://schemas.microsoft.com/office/drawing/2014/chart" uri="{C3380CC4-5D6E-409C-BE32-E72D297353CC}">
              <c16:uniqueId val="{00000001-6733-430B-8949-3DD26ABF32D8}"/>
            </c:ext>
          </c:extLst>
        </c:ser>
        <c:ser>
          <c:idx val="2"/>
          <c:order val="2"/>
          <c:tx>
            <c:strRef>
              <c:f>ProratedCosts!$D$1</c:f>
              <c:strCache>
                <c:ptCount val="1"/>
                <c:pt idx="0">
                  <c:v>Annual Maintenance Cost</c:v>
                </c:pt>
              </c:strCache>
            </c:strRef>
          </c:tx>
          <c:spPr>
            <a:solidFill>
              <a:schemeClr val="accent3"/>
            </a:solidFill>
            <a:ln>
              <a:noFill/>
            </a:ln>
            <a:effectLst/>
          </c:spPr>
          <c:invertIfNegative val="0"/>
          <c:cat>
            <c:strRef>
              <c:f>ProratedCosts!$A$2:$A$21</c:f>
              <c:strCache>
                <c:ptCount val="20"/>
                <c:pt idx="0">
                  <c:v>Propane Storage Tank Water Heater</c:v>
                </c:pt>
                <c:pt idx="1">
                  <c:v>Electric Storage Tank Water Heater</c:v>
                </c:pt>
                <c:pt idx="2">
                  <c:v>Oil Storage Tank Water Heater</c:v>
                </c:pt>
                <c:pt idx="3">
                  <c:v>Oil Indirect Water Heater Attached to Average Boiler (5+ Years Old)</c:v>
                </c:pt>
                <c:pt idx="4">
                  <c:v>Oil Indirect Water Heater Attached to New, Higher Efficiency Boiler</c:v>
                </c:pt>
                <c:pt idx="5">
                  <c:v>Gas Storage Tank Water Heater - Energy Star</c:v>
                </c:pt>
                <c:pt idx="6">
                  <c:v>Gas Indirect Water Heater Attached to Average Gas Boiler (5+ Years Old)</c:v>
                </c:pt>
                <c:pt idx="7">
                  <c:v>HPWH (Installed in Un-Conditioned Space) • Space Heating Type: Propane</c:v>
                </c:pt>
                <c:pt idx="8">
                  <c:v>HPWH (Installed in Un-Conditioned Space) • Space Heating Type: Electric Baseboards</c:v>
                </c:pt>
                <c:pt idx="9">
                  <c:v>HPWH (Installed in Conditioned Space) • Space Heating Type: Propane</c:v>
                </c:pt>
                <c:pt idx="10">
                  <c:v>HPWH (Installed in Un-Conditioned Space) • Space Heating Type: Oil</c:v>
                </c:pt>
                <c:pt idx="11">
                  <c:v>HPWH (Installed in Conditioned Space) • Space Heating Type: Electric Baseboards</c:v>
                </c:pt>
                <c:pt idx="12">
                  <c:v>HPWH (Installed in Un-Conditioned Space) • Space Heating Type: Gas</c:v>
                </c:pt>
                <c:pt idx="13">
                  <c:v>HPWH (Installed in Un-Conditioned Space) • Space Heating Type: Heat Pumps</c:v>
                </c:pt>
                <c:pt idx="14">
                  <c:v>Gas Tankless Water Heater</c:v>
                </c:pt>
                <c:pt idx="15">
                  <c:v>HPWH (Installed in Conditioned Space) • Space Heating Type: Oil</c:v>
                </c:pt>
                <c:pt idx="16">
                  <c:v>Gas Storage Tank Water Heater - Not Energy Star</c:v>
                </c:pt>
                <c:pt idx="17">
                  <c:v>HPWH (Installed in Conditioned Space) • Space Heating Type: Gas</c:v>
                </c:pt>
                <c:pt idx="18">
                  <c:v>Gas Indirect Water Heater Attached to New, Higher Efficiency Boiler</c:v>
                </c:pt>
                <c:pt idx="19">
                  <c:v>HPWH (Installed in Conditioned Space) • Space Heating Type: Heat Pumps</c:v>
                </c:pt>
              </c:strCache>
            </c:strRef>
          </c:cat>
          <c:val>
            <c:numRef>
              <c:f>ProratedCosts!$D$2:$D$21</c:f>
              <c:numCache>
                <c:formatCode>"$"#,##0</c:formatCode>
                <c:ptCount val="20"/>
                <c:pt idx="0">
                  <c:v>100</c:v>
                </c:pt>
                <c:pt idx="1">
                  <c:v>20</c:v>
                </c:pt>
                <c:pt idx="2">
                  <c:v>150</c:v>
                </c:pt>
                <c:pt idx="3">
                  <c:v>0</c:v>
                </c:pt>
                <c:pt idx="4">
                  <c:v>0</c:v>
                </c:pt>
                <c:pt idx="5">
                  <c:v>20</c:v>
                </c:pt>
                <c:pt idx="6">
                  <c:v>0</c:v>
                </c:pt>
                <c:pt idx="7">
                  <c:v>20</c:v>
                </c:pt>
                <c:pt idx="8">
                  <c:v>20</c:v>
                </c:pt>
                <c:pt idx="9">
                  <c:v>20</c:v>
                </c:pt>
                <c:pt idx="10">
                  <c:v>20</c:v>
                </c:pt>
                <c:pt idx="11">
                  <c:v>20</c:v>
                </c:pt>
                <c:pt idx="12">
                  <c:v>20</c:v>
                </c:pt>
                <c:pt idx="13">
                  <c:v>20</c:v>
                </c:pt>
                <c:pt idx="14">
                  <c:v>90</c:v>
                </c:pt>
                <c:pt idx="15">
                  <c:v>20</c:v>
                </c:pt>
                <c:pt idx="16">
                  <c:v>20</c:v>
                </c:pt>
                <c:pt idx="17">
                  <c:v>20</c:v>
                </c:pt>
                <c:pt idx="18">
                  <c:v>0</c:v>
                </c:pt>
                <c:pt idx="19">
                  <c:v>20</c:v>
                </c:pt>
              </c:numCache>
            </c:numRef>
          </c:val>
          <c:extLst>
            <c:ext xmlns:c16="http://schemas.microsoft.com/office/drawing/2014/chart" uri="{C3380CC4-5D6E-409C-BE32-E72D297353CC}">
              <c16:uniqueId val="{00000002-6733-430B-8949-3DD26ABF32D8}"/>
            </c:ext>
          </c:extLst>
        </c:ser>
        <c:ser>
          <c:idx val="3"/>
          <c:order val="3"/>
          <c:tx>
            <c:strRef>
              <c:f>ProratedCosts!$E$1</c:f>
              <c:strCache>
                <c:ptCount val="1"/>
                <c:pt idx="0">
                  <c:v>Prorated Installation Cost</c:v>
                </c:pt>
              </c:strCache>
            </c:strRef>
          </c:tx>
          <c:spPr>
            <a:solidFill>
              <a:schemeClr val="accent4"/>
            </a:solidFill>
            <a:ln>
              <a:noFill/>
            </a:ln>
            <a:effectLst/>
          </c:spPr>
          <c:invertIfNegative val="0"/>
          <c:cat>
            <c:strRef>
              <c:f>ProratedCosts!$A$2:$A$21</c:f>
              <c:strCache>
                <c:ptCount val="20"/>
                <c:pt idx="0">
                  <c:v>Propane Storage Tank Water Heater</c:v>
                </c:pt>
                <c:pt idx="1">
                  <c:v>Electric Storage Tank Water Heater</c:v>
                </c:pt>
                <c:pt idx="2">
                  <c:v>Oil Storage Tank Water Heater</c:v>
                </c:pt>
                <c:pt idx="3">
                  <c:v>Oil Indirect Water Heater Attached to Average Boiler (5+ Years Old)</c:v>
                </c:pt>
                <c:pt idx="4">
                  <c:v>Oil Indirect Water Heater Attached to New, Higher Efficiency Boiler</c:v>
                </c:pt>
                <c:pt idx="5">
                  <c:v>Gas Storage Tank Water Heater - Energy Star</c:v>
                </c:pt>
                <c:pt idx="6">
                  <c:v>Gas Indirect Water Heater Attached to Average Gas Boiler (5+ Years Old)</c:v>
                </c:pt>
                <c:pt idx="7">
                  <c:v>HPWH (Installed in Un-Conditioned Space) • Space Heating Type: Propane</c:v>
                </c:pt>
                <c:pt idx="8">
                  <c:v>HPWH (Installed in Un-Conditioned Space) • Space Heating Type: Electric Baseboards</c:v>
                </c:pt>
                <c:pt idx="9">
                  <c:v>HPWH (Installed in Conditioned Space) • Space Heating Type: Propane</c:v>
                </c:pt>
                <c:pt idx="10">
                  <c:v>HPWH (Installed in Un-Conditioned Space) • Space Heating Type: Oil</c:v>
                </c:pt>
                <c:pt idx="11">
                  <c:v>HPWH (Installed in Conditioned Space) • Space Heating Type: Electric Baseboards</c:v>
                </c:pt>
                <c:pt idx="12">
                  <c:v>HPWH (Installed in Un-Conditioned Space) • Space Heating Type: Gas</c:v>
                </c:pt>
                <c:pt idx="13">
                  <c:v>HPWH (Installed in Un-Conditioned Space) • Space Heating Type: Heat Pumps</c:v>
                </c:pt>
                <c:pt idx="14">
                  <c:v>Gas Tankless Water Heater</c:v>
                </c:pt>
                <c:pt idx="15">
                  <c:v>HPWH (Installed in Conditioned Space) • Space Heating Type: Oil</c:v>
                </c:pt>
                <c:pt idx="16">
                  <c:v>Gas Storage Tank Water Heater - Not Energy Star</c:v>
                </c:pt>
                <c:pt idx="17">
                  <c:v>HPWH (Installed in Conditioned Space) • Space Heating Type: Gas</c:v>
                </c:pt>
                <c:pt idx="18">
                  <c:v>Gas Indirect Water Heater Attached to New, Higher Efficiency Boiler</c:v>
                </c:pt>
                <c:pt idx="19">
                  <c:v>HPWH (Installed in Conditioned Space) • Space Heating Type: Heat Pumps</c:v>
                </c:pt>
              </c:strCache>
            </c:strRef>
          </c:cat>
          <c:val>
            <c:numRef>
              <c:f>ProratedCosts!$E$2:$E$21</c:f>
              <c:numCache>
                <c:formatCode>"$"#,##0</c:formatCode>
                <c:ptCount val="20"/>
                <c:pt idx="0">
                  <c:v>185</c:v>
                </c:pt>
                <c:pt idx="1">
                  <c:v>162.5</c:v>
                </c:pt>
                <c:pt idx="2">
                  <c:v>122.51655629139073</c:v>
                </c:pt>
                <c:pt idx="3">
                  <c:v>119.35483870967742</c:v>
                </c:pt>
                <c:pt idx="4">
                  <c:v>162.5</c:v>
                </c:pt>
                <c:pt idx="5">
                  <c:v>244.55172413793105</c:v>
                </c:pt>
                <c:pt idx="6">
                  <c:v>162.5</c:v>
                </c:pt>
                <c:pt idx="7">
                  <c:v>208.60927152317882</c:v>
                </c:pt>
                <c:pt idx="8">
                  <c:v>208.60927152317882</c:v>
                </c:pt>
                <c:pt idx="9">
                  <c:v>208.60927152317882</c:v>
                </c:pt>
                <c:pt idx="10">
                  <c:v>208.60927152317882</c:v>
                </c:pt>
                <c:pt idx="11">
                  <c:v>208.60927152317882</c:v>
                </c:pt>
                <c:pt idx="12">
                  <c:v>208.60927152317882</c:v>
                </c:pt>
                <c:pt idx="13">
                  <c:v>208.60927152317882</c:v>
                </c:pt>
                <c:pt idx="14">
                  <c:v>140</c:v>
                </c:pt>
                <c:pt idx="15">
                  <c:v>208.60927152317882</c:v>
                </c:pt>
                <c:pt idx="16">
                  <c:v>127.58620689655173</c:v>
                </c:pt>
                <c:pt idx="17">
                  <c:v>208.60927152317882</c:v>
                </c:pt>
                <c:pt idx="18">
                  <c:v>162.5</c:v>
                </c:pt>
                <c:pt idx="19">
                  <c:v>208.60927152317882</c:v>
                </c:pt>
              </c:numCache>
            </c:numRef>
          </c:val>
          <c:extLst>
            <c:ext xmlns:c16="http://schemas.microsoft.com/office/drawing/2014/chart" uri="{C3380CC4-5D6E-409C-BE32-E72D297353CC}">
              <c16:uniqueId val="{00000003-6733-430B-8949-3DD26ABF32D8}"/>
            </c:ext>
          </c:extLst>
        </c:ser>
        <c:ser>
          <c:idx val="4"/>
          <c:order val="4"/>
          <c:tx>
            <c:strRef>
              <c:f>ProratedCosts!$F$1</c:f>
              <c:strCache>
                <c:ptCount val="1"/>
                <c:pt idx="0">
                  <c:v>Prorated Annual Cost: Average Cost Per Year Based on Equipment Lifetime (annual water heating cost + additional annual space-heating cost + annual maintenance cost + (installation cost/equipment lifetime)</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ProratedCosts!$A$2:$A$21</c:f>
              <c:strCache>
                <c:ptCount val="20"/>
                <c:pt idx="0">
                  <c:v>Propane Storage Tank Water Heater</c:v>
                </c:pt>
                <c:pt idx="1">
                  <c:v>Electric Storage Tank Water Heater</c:v>
                </c:pt>
                <c:pt idx="2">
                  <c:v>Oil Storage Tank Water Heater</c:v>
                </c:pt>
                <c:pt idx="3">
                  <c:v>Oil Indirect Water Heater Attached to Average Boiler (5+ Years Old)</c:v>
                </c:pt>
                <c:pt idx="4">
                  <c:v>Oil Indirect Water Heater Attached to New, Higher Efficiency Boiler</c:v>
                </c:pt>
                <c:pt idx="5">
                  <c:v>Gas Storage Tank Water Heater - Energy Star</c:v>
                </c:pt>
                <c:pt idx="6">
                  <c:v>Gas Indirect Water Heater Attached to Average Gas Boiler (5+ Years Old)</c:v>
                </c:pt>
                <c:pt idx="7">
                  <c:v>HPWH (Installed in Un-Conditioned Space) • Space Heating Type: Propane</c:v>
                </c:pt>
                <c:pt idx="8">
                  <c:v>HPWH (Installed in Un-Conditioned Space) • Space Heating Type: Electric Baseboards</c:v>
                </c:pt>
                <c:pt idx="9">
                  <c:v>HPWH (Installed in Conditioned Space) • Space Heating Type: Propane</c:v>
                </c:pt>
                <c:pt idx="10">
                  <c:v>HPWH (Installed in Un-Conditioned Space) • Space Heating Type: Oil</c:v>
                </c:pt>
                <c:pt idx="11">
                  <c:v>HPWH (Installed in Conditioned Space) • Space Heating Type: Electric Baseboards</c:v>
                </c:pt>
                <c:pt idx="12">
                  <c:v>HPWH (Installed in Un-Conditioned Space) • Space Heating Type: Gas</c:v>
                </c:pt>
                <c:pt idx="13">
                  <c:v>HPWH (Installed in Un-Conditioned Space) • Space Heating Type: Heat Pumps</c:v>
                </c:pt>
                <c:pt idx="14">
                  <c:v>Gas Tankless Water Heater</c:v>
                </c:pt>
                <c:pt idx="15">
                  <c:v>HPWH (Installed in Conditioned Space) • Space Heating Type: Oil</c:v>
                </c:pt>
                <c:pt idx="16">
                  <c:v>Gas Storage Tank Water Heater - Not Energy Star</c:v>
                </c:pt>
                <c:pt idx="17">
                  <c:v>HPWH (Installed in Conditioned Space) • Space Heating Type: Gas</c:v>
                </c:pt>
                <c:pt idx="18">
                  <c:v>Gas Indirect Water Heater Attached to New, Higher Efficiency Boiler</c:v>
                </c:pt>
                <c:pt idx="19">
                  <c:v>HPWH (Installed in Conditioned Space) • Space Heating Type: Heat Pumps</c:v>
                </c:pt>
              </c:strCache>
            </c:strRef>
          </c:cat>
          <c:val>
            <c:numRef>
              <c:f>ProratedCosts!$F$2:$F$21</c:f>
              <c:numCache>
                <c:formatCode>"$"#,##0</c:formatCode>
                <c:ptCount val="20"/>
                <c:pt idx="0">
                  <c:v>922.75347639339032</c:v>
                </c:pt>
                <c:pt idx="1">
                  <c:v>746.74701785004322</c:v>
                </c:pt>
                <c:pt idx="2">
                  <c:v>707.27385257284789</c:v>
                </c:pt>
                <c:pt idx="3">
                  <c:v>591.85870636876757</c:v>
                </c:pt>
                <c:pt idx="4">
                  <c:v>569.83092039576741</c:v>
                </c:pt>
                <c:pt idx="5">
                  <c:v>481.85098298593095</c:v>
                </c:pt>
                <c:pt idx="6">
                  <c:v>452.33966355583993</c:v>
                </c:pt>
                <c:pt idx="7">
                  <c:v>445.521098215037</c:v>
                </c:pt>
                <c:pt idx="8">
                  <c:v>444.75159821503701</c:v>
                </c:pt>
                <c:pt idx="9">
                  <c:v>436.6621328766654</c:v>
                </c:pt>
                <c:pt idx="10">
                  <c:v>435.95809821503701</c:v>
                </c:pt>
                <c:pt idx="11">
                  <c:v>435.12313287666541</c:v>
                </c:pt>
                <c:pt idx="12">
                  <c:v>428.59709821503702</c:v>
                </c:pt>
                <c:pt idx="13">
                  <c:v>426.08493154837038</c:v>
                </c:pt>
                <c:pt idx="14">
                  <c:v>425.5693329632</c:v>
                </c:pt>
                <c:pt idx="15">
                  <c:v>417.53613287666542</c:v>
                </c:pt>
                <c:pt idx="16">
                  <c:v>410.29128102622332</c:v>
                </c:pt>
                <c:pt idx="17">
                  <c:v>402.81413287666538</c:v>
                </c:pt>
                <c:pt idx="18">
                  <c:v>398.78233442052169</c:v>
                </c:pt>
                <c:pt idx="19">
                  <c:v>397.78979954333204</c:v>
                </c:pt>
              </c:numCache>
            </c:numRef>
          </c:val>
          <c:extLst>
            <c:ext xmlns:c16="http://schemas.microsoft.com/office/drawing/2014/chart" uri="{C3380CC4-5D6E-409C-BE32-E72D297353CC}">
              <c16:uniqueId val="{00000004-6733-430B-8949-3DD26ABF32D8}"/>
            </c:ext>
          </c:extLst>
        </c:ser>
        <c:dLbls>
          <c:showLegendKey val="0"/>
          <c:showVal val="0"/>
          <c:showCatName val="0"/>
          <c:showSerName val="0"/>
          <c:showPercent val="0"/>
          <c:showBubbleSize val="0"/>
        </c:dLbls>
        <c:gapWidth val="32"/>
        <c:overlap val="100"/>
        <c:axId val="2007751344"/>
        <c:axId val="2007756144"/>
      </c:barChart>
      <c:catAx>
        <c:axId val="200775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07756144"/>
        <c:crosses val="autoZero"/>
        <c:auto val="1"/>
        <c:lblAlgn val="ctr"/>
        <c:lblOffset val="100"/>
        <c:noMultiLvlLbl val="0"/>
      </c:catAx>
      <c:valAx>
        <c:axId val="2007756144"/>
        <c:scaling>
          <c:orientation val="minMax"/>
          <c:max val="1300"/>
          <c:min val="0"/>
        </c:scaling>
        <c:delete val="0"/>
        <c:axPos val="b"/>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7751344"/>
        <c:crosses val="autoZero"/>
        <c:crossBetween val="between"/>
      </c:valAx>
      <c:spPr>
        <a:noFill/>
        <a:ln>
          <a:noFill/>
        </a:ln>
        <a:effectLst/>
      </c:spPr>
    </c:plotArea>
    <c:legend>
      <c:legendPos val="b"/>
      <c:legendEntry>
        <c:idx val="4"/>
        <c:delete val="1"/>
      </c:legendEntry>
      <c:layout>
        <c:manualLayout>
          <c:xMode val="edge"/>
          <c:yMode val="edge"/>
          <c:x val="0.72799396505367309"/>
          <c:y val="0.18807342221735324"/>
          <c:w val="0.16566777569349322"/>
          <c:h val="0.3113285661253624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400050</xdr:colOff>
      <xdr:row>1</xdr:row>
      <xdr:rowOff>333375</xdr:rowOff>
    </xdr:from>
    <xdr:to>
      <xdr:col>22</xdr:col>
      <xdr:colOff>400050</xdr:colOff>
      <xdr:row>37</xdr:row>
      <xdr:rowOff>38100</xdr:rowOff>
    </xdr:to>
    <xdr:graphicFrame macro="">
      <xdr:nvGraphicFramePr>
        <xdr:cNvPr id="5" name="Chart 4">
          <a:extLst>
            <a:ext uri="{FF2B5EF4-FFF2-40B4-BE49-F238E27FC236}">
              <a16:creationId xmlns:a16="http://schemas.microsoft.com/office/drawing/2014/main" id="{05A0C928-E0FB-452B-A474-1DC55E8E8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38</xdr:row>
      <xdr:rowOff>22411</xdr:rowOff>
    </xdr:from>
    <xdr:to>
      <xdr:col>22</xdr:col>
      <xdr:colOff>248771</xdr:colOff>
      <xdr:row>64</xdr:row>
      <xdr:rowOff>60512</xdr:rowOff>
    </xdr:to>
    <xdr:graphicFrame macro="">
      <xdr:nvGraphicFramePr>
        <xdr:cNvPr id="4" name="Chart 3">
          <a:extLst>
            <a:ext uri="{FF2B5EF4-FFF2-40B4-BE49-F238E27FC236}">
              <a16:creationId xmlns:a16="http://schemas.microsoft.com/office/drawing/2014/main" id="{8EFAD970-9C99-47EF-82A6-AB31E65F5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371475</xdr:colOff>
      <xdr:row>65</xdr:row>
      <xdr:rowOff>95250</xdr:rowOff>
    </xdr:from>
    <xdr:to>
      <xdr:col>22</xdr:col>
      <xdr:colOff>317687</xdr:colOff>
      <xdr:row>94</xdr:row>
      <xdr:rowOff>225136</xdr:rowOff>
    </xdr:to>
    <xdr:graphicFrame macro="">
      <xdr:nvGraphicFramePr>
        <xdr:cNvPr id="2" name="Chart 1">
          <a:extLst>
            <a:ext uri="{FF2B5EF4-FFF2-40B4-BE49-F238E27FC236}">
              <a16:creationId xmlns:a16="http://schemas.microsoft.com/office/drawing/2014/main" id="{0DE264C9-C6BB-439C-A319-EF657790A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1325354</xdr:colOff>
      <xdr:row>4</xdr:row>
      <xdr:rowOff>15883</xdr:rowOff>
    </xdr:from>
    <xdr:to>
      <xdr:col>7</xdr:col>
      <xdr:colOff>372390</xdr:colOff>
      <xdr:row>5</xdr:row>
      <xdr:rowOff>62388</xdr:rowOff>
    </xdr:to>
    <xdr:sp macro="" textlink="">
      <xdr:nvSpPr>
        <xdr:cNvPr id="6" name="Rectangle 5">
          <a:extLst>
            <a:ext uri="{FF2B5EF4-FFF2-40B4-BE49-F238E27FC236}">
              <a16:creationId xmlns:a16="http://schemas.microsoft.com/office/drawing/2014/main" id="{8A9DACDD-F897-4D52-BBF4-DD0312717CE2}"/>
            </a:ext>
          </a:extLst>
        </xdr:cNvPr>
        <xdr:cNvSpPr/>
      </xdr:nvSpPr>
      <xdr:spPr>
        <a:xfrm>
          <a:off x="7467337" y="2111383"/>
          <a:ext cx="4952536"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451757</xdr:colOff>
      <xdr:row>5</xdr:row>
      <xdr:rowOff>182257</xdr:rowOff>
    </xdr:from>
    <xdr:to>
      <xdr:col>7</xdr:col>
      <xdr:colOff>382765</xdr:colOff>
      <xdr:row>7</xdr:row>
      <xdr:rowOff>38262</xdr:rowOff>
    </xdr:to>
    <xdr:sp macro="" textlink="">
      <xdr:nvSpPr>
        <xdr:cNvPr id="7" name="Rectangle 6">
          <a:extLst>
            <a:ext uri="{FF2B5EF4-FFF2-40B4-BE49-F238E27FC236}">
              <a16:creationId xmlns:a16="http://schemas.microsoft.com/office/drawing/2014/main" id="{49732DEC-CD92-4F2A-8718-16B5E0D9E22B}"/>
            </a:ext>
          </a:extLst>
        </xdr:cNvPr>
        <xdr:cNvSpPr/>
      </xdr:nvSpPr>
      <xdr:spPr>
        <a:xfrm>
          <a:off x="6593740" y="2468257"/>
          <a:ext cx="5836508"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1047280</xdr:colOff>
      <xdr:row>7</xdr:row>
      <xdr:rowOff>133115</xdr:rowOff>
    </xdr:from>
    <xdr:to>
      <xdr:col>7</xdr:col>
      <xdr:colOff>374092</xdr:colOff>
      <xdr:row>8</xdr:row>
      <xdr:rowOff>179620</xdr:rowOff>
    </xdr:to>
    <xdr:sp macro="" textlink="">
      <xdr:nvSpPr>
        <xdr:cNvPr id="8" name="Rectangle 7">
          <a:extLst>
            <a:ext uri="{FF2B5EF4-FFF2-40B4-BE49-F238E27FC236}">
              <a16:creationId xmlns:a16="http://schemas.microsoft.com/office/drawing/2014/main" id="{53ECC024-A0C5-4D26-97F4-D89FD1BFEAAF}"/>
            </a:ext>
          </a:extLst>
        </xdr:cNvPr>
        <xdr:cNvSpPr/>
      </xdr:nvSpPr>
      <xdr:spPr>
        <a:xfrm>
          <a:off x="7189263" y="2800115"/>
          <a:ext cx="5232312"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212271</xdr:colOff>
      <xdr:row>9</xdr:row>
      <xdr:rowOff>102879</xdr:rowOff>
    </xdr:from>
    <xdr:to>
      <xdr:col>7</xdr:col>
      <xdr:colOff>339785</xdr:colOff>
      <xdr:row>10</xdr:row>
      <xdr:rowOff>149384</xdr:rowOff>
    </xdr:to>
    <xdr:sp macro="" textlink="">
      <xdr:nvSpPr>
        <xdr:cNvPr id="9" name="Rectangle 8">
          <a:extLst>
            <a:ext uri="{FF2B5EF4-FFF2-40B4-BE49-F238E27FC236}">
              <a16:creationId xmlns:a16="http://schemas.microsoft.com/office/drawing/2014/main" id="{5FA2E844-057D-410A-9E9B-F0A03367E56D}"/>
            </a:ext>
          </a:extLst>
        </xdr:cNvPr>
        <xdr:cNvSpPr/>
      </xdr:nvSpPr>
      <xdr:spPr>
        <a:xfrm>
          <a:off x="6354254" y="3150879"/>
          <a:ext cx="6033014"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1122518</xdr:colOff>
      <xdr:row>11</xdr:row>
      <xdr:rowOff>48620</xdr:rowOff>
    </xdr:from>
    <xdr:to>
      <xdr:col>7</xdr:col>
      <xdr:colOff>360902</xdr:colOff>
      <xdr:row>12</xdr:row>
      <xdr:rowOff>95125</xdr:rowOff>
    </xdr:to>
    <xdr:sp macro="" textlink="">
      <xdr:nvSpPr>
        <xdr:cNvPr id="11" name="Rectangle 10">
          <a:extLst>
            <a:ext uri="{FF2B5EF4-FFF2-40B4-BE49-F238E27FC236}">
              <a16:creationId xmlns:a16="http://schemas.microsoft.com/office/drawing/2014/main" id="{2F80EBEE-D66B-41B9-A9D8-D40BCD3DB0A3}"/>
            </a:ext>
          </a:extLst>
        </xdr:cNvPr>
        <xdr:cNvSpPr/>
      </xdr:nvSpPr>
      <xdr:spPr>
        <a:xfrm>
          <a:off x="7264501" y="3477620"/>
          <a:ext cx="5143884"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977592</xdr:colOff>
      <xdr:row>13</xdr:row>
      <xdr:rowOff>23201</xdr:rowOff>
    </xdr:from>
    <xdr:to>
      <xdr:col>7</xdr:col>
      <xdr:colOff>359661</xdr:colOff>
      <xdr:row>14</xdr:row>
      <xdr:rowOff>69706</xdr:rowOff>
    </xdr:to>
    <xdr:sp macro="" textlink="">
      <xdr:nvSpPr>
        <xdr:cNvPr id="12" name="Rectangle 11">
          <a:extLst>
            <a:ext uri="{FF2B5EF4-FFF2-40B4-BE49-F238E27FC236}">
              <a16:creationId xmlns:a16="http://schemas.microsoft.com/office/drawing/2014/main" id="{FF165540-CDA5-4B29-9FCC-1676014D33CE}"/>
            </a:ext>
          </a:extLst>
        </xdr:cNvPr>
        <xdr:cNvSpPr/>
      </xdr:nvSpPr>
      <xdr:spPr>
        <a:xfrm>
          <a:off x="7119575" y="3833201"/>
          <a:ext cx="5287569"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554826</xdr:colOff>
      <xdr:row>14</xdr:row>
      <xdr:rowOff>173564</xdr:rowOff>
    </xdr:from>
    <xdr:to>
      <xdr:col>7</xdr:col>
      <xdr:colOff>352987</xdr:colOff>
      <xdr:row>16</xdr:row>
      <xdr:rowOff>29569</xdr:rowOff>
    </xdr:to>
    <xdr:sp macro="" textlink="">
      <xdr:nvSpPr>
        <xdr:cNvPr id="13" name="Rectangle 12">
          <a:extLst>
            <a:ext uri="{FF2B5EF4-FFF2-40B4-BE49-F238E27FC236}">
              <a16:creationId xmlns:a16="http://schemas.microsoft.com/office/drawing/2014/main" id="{DA43CC8B-024D-42CB-A315-91824888CBAD}"/>
            </a:ext>
          </a:extLst>
        </xdr:cNvPr>
        <xdr:cNvSpPr/>
      </xdr:nvSpPr>
      <xdr:spPr>
        <a:xfrm>
          <a:off x="6085895" y="4174064"/>
          <a:ext cx="6314575"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1137933</xdr:colOff>
      <xdr:row>16</xdr:row>
      <xdr:rowOff>127075</xdr:rowOff>
    </xdr:from>
    <xdr:to>
      <xdr:col>7</xdr:col>
      <xdr:colOff>365442</xdr:colOff>
      <xdr:row>17</xdr:row>
      <xdr:rowOff>173580</xdr:rowOff>
    </xdr:to>
    <xdr:sp macro="" textlink="">
      <xdr:nvSpPr>
        <xdr:cNvPr id="14" name="Rectangle 13">
          <a:extLst>
            <a:ext uri="{FF2B5EF4-FFF2-40B4-BE49-F238E27FC236}">
              <a16:creationId xmlns:a16="http://schemas.microsoft.com/office/drawing/2014/main" id="{6B1C1030-EBBC-4937-9581-49313D98F030}"/>
            </a:ext>
          </a:extLst>
        </xdr:cNvPr>
        <xdr:cNvSpPr/>
      </xdr:nvSpPr>
      <xdr:spPr>
        <a:xfrm>
          <a:off x="7279916" y="4508575"/>
          <a:ext cx="5133009" cy="23700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713541</xdr:colOff>
      <xdr:row>18</xdr:row>
      <xdr:rowOff>94126</xdr:rowOff>
    </xdr:from>
    <xdr:to>
      <xdr:col>7</xdr:col>
      <xdr:colOff>374580</xdr:colOff>
      <xdr:row>19</xdr:row>
      <xdr:rowOff>140631</xdr:rowOff>
    </xdr:to>
    <xdr:sp macro="" textlink="">
      <xdr:nvSpPr>
        <xdr:cNvPr id="15" name="Rectangle 14">
          <a:extLst>
            <a:ext uri="{FF2B5EF4-FFF2-40B4-BE49-F238E27FC236}">
              <a16:creationId xmlns:a16="http://schemas.microsoft.com/office/drawing/2014/main" id="{2190244D-515A-41E2-AB29-403A3B3DE74C}"/>
            </a:ext>
          </a:extLst>
        </xdr:cNvPr>
        <xdr:cNvSpPr/>
      </xdr:nvSpPr>
      <xdr:spPr>
        <a:xfrm>
          <a:off x="6855524" y="4856626"/>
          <a:ext cx="5566539"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1234967</xdr:colOff>
      <xdr:row>20</xdr:row>
      <xdr:rowOff>32617</xdr:rowOff>
    </xdr:from>
    <xdr:to>
      <xdr:col>7</xdr:col>
      <xdr:colOff>335257</xdr:colOff>
      <xdr:row>21</xdr:row>
      <xdr:rowOff>79122</xdr:rowOff>
    </xdr:to>
    <xdr:sp macro="" textlink="">
      <xdr:nvSpPr>
        <xdr:cNvPr id="16" name="Rectangle 15">
          <a:extLst>
            <a:ext uri="{FF2B5EF4-FFF2-40B4-BE49-F238E27FC236}">
              <a16:creationId xmlns:a16="http://schemas.microsoft.com/office/drawing/2014/main" id="{D889D958-99E0-48F5-B0A6-FC6410ED8324}"/>
            </a:ext>
          </a:extLst>
        </xdr:cNvPr>
        <xdr:cNvSpPr/>
      </xdr:nvSpPr>
      <xdr:spPr>
        <a:xfrm>
          <a:off x="8960070" y="5176117"/>
          <a:ext cx="3422670" cy="23700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2499662</xdr:colOff>
      <xdr:row>23</xdr:row>
      <xdr:rowOff>169168</xdr:rowOff>
    </xdr:from>
    <xdr:to>
      <xdr:col>7</xdr:col>
      <xdr:colOff>331816</xdr:colOff>
      <xdr:row>25</xdr:row>
      <xdr:rowOff>25173</xdr:rowOff>
    </xdr:to>
    <xdr:sp macro="" textlink="">
      <xdr:nvSpPr>
        <xdr:cNvPr id="17" name="Rectangle 16">
          <a:extLst>
            <a:ext uri="{FF2B5EF4-FFF2-40B4-BE49-F238E27FC236}">
              <a16:creationId xmlns:a16="http://schemas.microsoft.com/office/drawing/2014/main" id="{C29109E2-9E2C-4120-AD6F-7B96FDBD6A99}"/>
            </a:ext>
          </a:extLst>
        </xdr:cNvPr>
        <xdr:cNvSpPr/>
      </xdr:nvSpPr>
      <xdr:spPr>
        <a:xfrm>
          <a:off x="10224765" y="5884168"/>
          <a:ext cx="2154534" cy="23700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719088</xdr:colOff>
      <xdr:row>25</xdr:row>
      <xdr:rowOff>126974</xdr:rowOff>
    </xdr:from>
    <xdr:to>
      <xdr:col>7</xdr:col>
      <xdr:colOff>380127</xdr:colOff>
      <xdr:row>26</xdr:row>
      <xdr:rowOff>173479</xdr:rowOff>
    </xdr:to>
    <xdr:sp macro="" textlink="">
      <xdr:nvSpPr>
        <xdr:cNvPr id="18" name="Rectangle 17">
          <a:extLst>
            <a:ext uri="{FF2B5EF4-FFF2-40B4-BE49-F238E27FC236}">
              <a16:creationId xmlns:a16="http://schemas.microsoft.com/office/drawing/2014/main" id="{076A123E-09BE-4ED7-9A51-D2A26DD14147}"/>
            </a:ext>
          </a:extLst>
        </xdr:cNvPr>
        <xdr:cNvSpPr/>
      </xdr:nvSpPr>
      <xdr:spPr>
        <a:xfrm>
          <a:off x="6861071" y="6222974"/>
          <a:ext cx="5566539" cy="23700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1215565</xdr:colOff>
      <xdr:row>27</xdr:row>
      <xdr:rowOff>87892</xdr:rowOff>
    </xdr:from>
    <xdr:to>
      <xdr:col>7</xdr:col>
      <xdr:colOff>376668</xdr:colOff>
      <xdr:row>27</xdr:row>
      <xdr:rowOff>324897</xdr:rowOff>
    </xdr:to>
    <xdr:sp macro="" textlink="">
      <xdr:nvSpPr>
        <xdr:cNvPr id="19" name="Rectangle 18">
          <a:extLst>
            <a:ext uri="{FF2B5EF4-FFF2-40B4-BE49-F238E27FC236}">
              <a16:creationId xmlns:a16="http://schemas.microsoft.com/office/drawing/2014/main" id="{3623C42D-9660-4B06-90F9-794D8B2FE32C}"/>
            </a:ext>
          </a:extLst>
        </xdr:cNvPr>
        <xdr:cNvSpPr/>
      </xdr:nvSpPr>
      <xdr:spPr>
        <a:xfrm>
          <a:off x="7357548" y="6564892"/>
          <a:ext cx="5066603" cy="237005"/>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1211473</xdr:colOff>
      <xdr:row>28</xdr:row>
      <xdr:rowOff>30557</xdr:rowOff>
    </xdr:from>
    <xdr:to>
      <xdr:col>7</xdr:col>
      <xdr:colOff>387153</xdr:colOff>
      <xdr:row>29</xdr:row>
      <xdr:rowOff>77062</xdr:rowOff>
    </xdr:to>
    <xdr:sp macro="" textlink="">
      <xdr:nvSpPr>
        <xdr:cNvPr id="20" name="Rectangle 19">
          <a:extLst>
            <a:ext uri="{FF2B5EF4-FFF2-40B4-BE49-F238E27FC236}">
              <a16:creationId xmlns:a16="http://schemas.microsoft.com/office/drawing/2014/main" id="{F25AE8C3-27DC-4197-A7C7-D1657B0BA661}"/>
            </a:ext>
          </a:extLst>
        </xdr:cNvPr>
        <xdr:cNvSpPr/>
      </xdr:nvSpPr>
      <xdr:spPr>
        <a:xfrm>
          <a:off x="7353456" y="6888557"/>
          <a:ext cx="5081180" cy="237005"/>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1936205</xdr:colOff>
      <xdr:row>29</xdr:row>
      <xdr:rowOff>183745</xdr:rowOff>
    </xdr:from>
    <xdr:to>
      <xdr:col>7</xdr:col>
      <xdr:colOff>349885</xdr:colOff>
      <xdr:row>31</xdr:row>
      <xdr:rowOff>39750</xdr:rowOff>
    </xdr:to>
    <xdr:sp macro="" textlink="">
      <xdr:nvSpPr>
        <xdr:cNvPr id="21" name="Rectangle 20">
          <a:extLst>
            <a:ext uri="{FF2B5EF4-FFF2-40B4-BE49-F238E27FC236}">
              <a16:creationId xmlns:a16="http://schemas.microsoft.com/office/drawing/2014/main" id="{28042B16-36F7-4FB8-BDE6-99F8B0C8E439}"/>
            </a:ext>
          </a:extLst>
        </xdr:cNvPr>
        <xdr:cNvSpPr/>
      </xdr:nvSpPr>
      <xdr:spPr>
        <a:xfrm>
          <a:off x="9661308" y="7232245"/>
          <a:ext cx="2736060" cy="237005"/>
        </a:xfrm>
        <a:prstGeom prst="rect">
          <a:avLst/>
        </a:prstGeom>
        <a:solidFill>
          <a:srgbClr val="FFFF00">
            <a:alpha val="15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2248844</xdr:colOff>
      <xdr:row>31</xdr:row>
      <xdr:rowOff>137948</xdr:rowOff>
    </xdr:from>
    <xdr:to>
      <xdr:col>7</xdr:col>
      <xdr:colOff>355488</xdr:colOff>
      <xdr:row>33</xdr:row>
      <xdr:rowOff>49018</xdr:rowOff>
    </xdr:to>
    <xdr:sp macro="" textlink="">
      <xdr:nvSpPr>
        <xdr:cNvPr id="22" name="Rectangle 21">
          <a:extLst>
            <a:ext uri="{FF2B5EF4-FFF2-40B4-BE49-F238E27FC236}">
              <a16:creationId xmlns:a16="http://schemas.microsoft.com/office/drawing/2014/main" id="{14B827B4-87F6-4818-B2F5-FD952EA1C5F9}"/>
            </a:ext>
          </a:extLst>
        </xdr:cNvPr>
        <xdr:cNvSpPr/>
      </xdr:nvSpPr>
      <xdr:spPr>
        <a:xfrm>
          <a:off x="9973947" y="7567448"/>
          <a:ext cx="2429024" cy="292070"/>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1839518</xdr:colOff>
      <xdr:row>33</xdr:row>
      <xdr:rowOff>109689</xdr:rowOff>
    </xdr:from>
    <xdr:to>
      <xdr:col>7</xdr:col>
      <xdr:colOff>353077</xdr:colOff>
      <xdr:row>34</xdr:row>
      <xdr:rowOff>156194</xdr:rowOff>
    </xdr:to>
    <xdr:sp macro="" textlink="">
      <xdr:nvSpPr>
        <xdr:cNvPr id="23" name="Rectangle 22">
          <a:extLst>
            <a:ext uri="{FF2B5EF4-FFF2-40B4-BE49-F238E27FC236}">
              <a16:creationId xmlns:a16="http://schemas.microsoft.com/office/drawing/2014/main" id="{9ECC1D97-7BAC-4BD6-A5CD-E123ACDE4B39}"/>
            </a:ext>
          </a:extLst>
        </xdr:cNvPr>
        <xdr:cNvSpPr/>
      </xdr:nvSpPr>
      <xdr:spPr>
        <a:xfrm>
          <a:off x="9564621" y="7920189"/>
          <a:ext cx="2835939" cy="237005"/>
        </a:xfrm>
        <a:prstGeom prst="rect">
          <a:avLst/>
        </a:prstGeom>
        <a:solidFill>
          <a:srgbClr val="663300">
            <a:alpha val="14902"/>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570135</xdr:colOff>
      <xdr:row>40</xdr:row>
      <xdr:rowOff>185862</xdr:rowOff>
    </xdr:from>
    <xdr:to>
      <xdr:col>7</xdr:col>
      <xdr:colOff>234364</xdr:colOff>
      <xdr:row>41</xdr:row>
      <xdr:rowOff>7230</xdr:rowOff>
    </xdr:to>
    <xdr:sp macro="" textlink="">
      <xdr:nvSpPr>
        <xdr:cNvPr id="24" name="Rectangle 23">
          <a:extLst>
            <a:ext uri="{FF2B5EF4-FFF2-40B4-BE49-F238E27FC236}">
              <a16:creationId xmlns:a16="http://schemas.microsoft.com/office/drawing/2014/main" id="{3AC998E9-0E4A-4B4E-8965-2EC9D1F1769F}"/>
            </a:ext>
          </a:extLst>
        </xdr:cNvPr>
        <xdr:cNvSpPr/>
      </xdr:nvSpPr>
      <xdr:spPr>
        <a:xfrm>
          <a:off x="6711253" y="8482638"/>
          <a:ext cx="5569729"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1104899</xdr:colOff>
      <xdr:row>41</xdr:row>
      <xdr:rowOff>72565</xdr:rowOff>
    </xdr:from>
    <xdr:to>
      <xdr:col>7</xdr:col>
      <xdr:colOff>216315</xdr:colOff>
      <xdr:row>41</xdr:row>
      <xdr:rowOff>305012</xdr:rowOff>
    </xdr:to>
    <xdr:sp macro="" textlink="">
      <xdr:nvSpPr>
        <xdr:cNvPr id="25" name="Rectangle 24">
          <a:extLst>
            <a:ext uri="{FF2B5EF4-FFF2-40B4-BE49-F238E27FC236}">
              <a16:creationId xmlns:a16="http://schemas.microsoft.com/office/drawing/2014/main" id="{E02A8F9A-F079-438D-90D8-5503640D4377}"/>
            </a:ext>
          </a:extLst>
        </xdr:cNvPr>
        <xdr:cNvSpPr/>
      </xdr:nvSpPr>
      <xdr:spPr>
        <a:xfrm>
          <a:off x="7238999" y="8781136"/>
          <a:ext cx="5022359"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778565</xdr:colOff>
      <xdr:row>41</xdr:row>
      <xdr:rowOff>358392</xdr:rowOff>
    </xdr:from>
    <xdr:to>
      <xdr:col>7</xdr:col>
      <xdr:colOff>217936</xdr:colOff>
      <xdr:row>42</xdr:row>
      <xdr:rowOff>209067</xdr:rowOff>
    </xdr:to>
    <xdr:sp macro="" textlink="">
      <xdr:nvSpPr>
        <xdr:cNvPr id="26" name="Rectangle 25">
          <a:extLst>
            <a:ext uri="{FF2B5EF4-FFF2-40B4-BE49-F238E27FC236}">
              <a16:creationId xmlns:a16="http://schemas.microsoft.com/office/drawing/2014/main" id="{00EA8D88-014A-43DE-A2FA-78422899F65F}"/>
            </a:ext>
          </a:extLst>
        </xdr:cNvPr>
        <xdr:cNvSpPr/>
      </xdr:nvSpPr>
      <xdr:spPr>
        <a:xfrm>
          <a:off x="8506239" y="10098740"/>
          <a:ext cx="3762893" cy="23167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331305</xdr:colOff>
      <xdr:row>43</xdr:row>
      <xdr:rowOff>298696</xdr:rowOff>
    </xdr:from>
    <xdr:to>
      <xdr:col>7</xdr:col>
      <xdr:colOff>224955</xdr:colOff>
      <xdr:row>43</xdr:row>
      <xdr:rowOff>531143</xdr:rowOff>
    </xdr:to>
    <xdr:sp macro="" textlink="">
      <xdr:nvSpPr>
        <xdr:cNvPr id="27" name="Rectangle 26">
          <a:extLst>
            <a:ext uri="{FF2B5EF4-FFF2-40B4-BE49-F238E27FC236}">
              <a16:creationId xmlns:a16="http://schemas.microsoft.com/office/drawing/2014/main" id="{CA1D1145-6693-4568-8F04-3F9A7CF08625}"/>
            </a:ext>
          </a:extLst>
        </xdr:cNvPr>
        <xdr:cNvSpPr/>
      </xdr:nvSpPr>
      <xdr:spPr>
        <a:xfrm>
          <a:off x="6477001" y="10635392"/>
          <a:ext cx="5799150"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894520</xdr:colOff>
      <xdr:row>43</xdr:row>
      <xdr:rowOff>608819</xdr:rowOff>
    </xdr:from>
    <xdr:to>
      <xdr:col>7</xdr:col>
      <xdr:colOff>215391</xdr:colOff>
      <xdr:row>44</xdr:row>
      <xdr:rowOff>49958</xdr:rowOff>
    </xdr:to>
    <xdr:sp macro="" textlink="">
      <xdr:nvSpPr>
        <xdr:cNvPr id="28" name="Rectangle 27">
          <a:extLst>
            <a:ext uri="{FF2B5EF4-FFF2-40B4-BE49-F238E27FC236}">
              <a16:creationId xmlns:a16="http://schemas.microsoft.com/office/drawing/2014/main" id="{B0A999A3-16A7-40A5-8F03-FDECEA519A6F}"/>
            </a:ext>
          </a:extLst>
        </xdr:cNvPr>
        <xdr:cNvSpPr/>
      </xdr:nvSpPr>
      <xdr:spPr>
        <a:xfrm>
          <a:off x="7040216" y="10945515"/>
          <a:ext cx="5226371" cy="227986"/>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33130</xdr:colOff>
      <xdr:row>44</xdr:row>
      <xdr:rowOff>93311</xdr:rowOff>
    </xdr:from>
    <xdr:to>
      <xdr:col>7</xdr:col>
      <xdr:colOff>259430</xdr:colOff>
      <xdr:row>44</xdr:row>
      <xdr:rowOff>324987</xdr:rowOff>
    </xdr:to>
    <xdr:sp macro="" textlink="">
      <xdr:nvSpPr>
        <xdr:cNvPr id="29" name="Rectangle 28">
          <a:extLst>
            <a:ext uri="{FF2B5EF4-FFF2-40B4-BE49-F238E27FC236}">
              <a16:creationId xmlns:a16="http://schemas.microsoft.com/office/drawing/2014/main" id="{F57E4AC3-63B9-4999-9D73-5B5CDCEBDF41}"/>
            </a:ext>
          </a:extLst>
        </xdr:cNvPr>
        <xdr:cNvSpPr/>
      </xdr:nvSpPr>
      <xdr:spPr>
        <a:xfrm>
          <a:off x="6178826" y="11216854"/>
          <a:ext cx="6131800" cy="231676"/>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919369</xdr:colOff>
      <xdr:row>44</xdr:row>
      <xdr:rowOff>383380</xdr:rowOff>
    </xdr:from>
    <xdr:to>
      <xdr:col>7</xdr:col>
      <xdr:colOff>190481</xdr:colOff>
      <xdr:row>45</xdr:row>
      <xdr:rowOff>204748</xdr:rowOff>
    </xdr:to>
    <xdr:sp macro="" textlink="">
      <xdr:nvSpPr>
        <xdr:cNvPr id="30" name="Rectangle 29">
          <a:extLst>
            <a:ext uri="{FF2B5EF4-FFF2-40B4-BE49-F238E27FC236}">
              <a16:creationId xmlns:a16="http://schemas.microsoft.com/office/drawing/2014/main" id="{33FA56C1-605F-47D0-9AC4-EF814C554036}"/>
            </a:ext>
          </a:extLst>
        </xdr:cNvPr>
        <xdr:cNvSpPr/>
      </xdr:nvSpPr>
      <xdr:spPr>
        <a:xfrm>
          <a:off x="7065065" y="11506923"/>
          <a:ext cx="5176612" cy="227216"/>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795130</xdr:colOff>
      <xdr:row>46</xdr:row>
      <xdr:rowOff>30609</xdr:rowOff>
    </xdr:from>
    <xdr:to>
      <xdr:col>7</xdr:col>
      <xdr:colOff>210997</xdr:colOff>
      <xdr:row>46</xdr:row>
      <xdr:rowOff>262284</xdr:rowOff>
    </xdr:to>
    <xdr:sp macro="" textlink="">
      <xdr:nvSpPr>
        <xdr:cNvPr id="31" name="Rectangle 30">
          <a:extLst>
            <a:ext uri="{FF2B5EF4-FFF2-40B4-BE49-F238E27FC236}">
              <a16:creationId xmlns:a16="http://schemas.microsoft.com/office/drawing/2014/main" id="{B9EDD8C2-B3B4-4765-9F94-A05191E356B4}"/>
            </a:ext>
          </a:extLst>
        </xdr:cNvPr>
        <xdr:cNvSpPr/>
      </xdr:nvSpPr>
      <xdr:spPr>
        <a:xfrm>
          <a:off x="6940826" y="11775348"/>
          <a:ext cx="5321367" cy="23167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430695</xdr:colOff>
      <xdr:row>46</xdr:row>
      <xdr:rowOff>325806</xdr:rowOff>
    </xdr:from>
    <xdr:to>
      <xdr:col>7</xdr:col>
      <xdr:colOff>224476</xdr:colOff>
      <xdr:row>47</xdr:row>
      <xdr:rowOff>148173</xdr:rowOff>
    </xdr:to>
    <xdr:sp macro="" textlink="">
      <xdr:nvSpPr>
        <xdr:cNvPr id="32" name="Rectangle 31">
          <a:extLst>
            <a:ext uri="{FF2B5EF4-FFF2-40B4-BE49-F238E27FC236}">
              <a16:creationId xmlns:a16="http://schemas.microsoft.com/office/drawing/2014/main" id="{A553A704-C2CA-4930-B9EF-BFF84DEB0AF8}"/>
            </a:ext>
          </a:extLst>
        </xdr:cNvPr>
        <xdr:cNvSpPr/>
      </xdr:nvSpPr>
      <xdr:spPr>
        <a:xfrm>
          <a:off x="5963478" y="12070545"/>
          <a:ext cx="6312194" cy="22821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579782</xdr:colOff>
      <xdr:row>47</xdr:row>
      <xdr:rowOff>196452</xdr:rowOff>
    </xdr:from>
    <xdr:to>
      <xdr:col>7</xdr:col>
      <xdr:colOff>212354</xdr:colOff>
      <xdr:row>48</xdr:row>
      <xdr:rowOff>208320</xdr:rowOff>
    </xdr:to>
    <xdr:sp macro="" textlink="">
      <xdr:nvSpPr>
        <xdr:cNvPr id="33" name="Rectangle 32">
          <a:extLst>
            <a:ext uri="{FF2B5EF4-FFF2-40B4-BE49-F238E27FC236}">
              <a16:creationId xmlns:a16="http://schemas.microsoft.com/office/drawing/2014/main" id="{7FCDDB11-23DF-4F85-B276-589366954319}"/>
            </a:ext>
          </a:extLst>
        </xdr:cNvPr>
        <xdr:cNvSpPr/>
      </xdr:nvSpPr>
      <xdr:spPr>
        <a:xfrm>
          <a:off x="6725478" y="12347039"/>
          <a:ext cx="5538072" cy="227216"/>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2385390</xdr:colOff>
      <xdr:row>50</xdr:row>
      <xdr:rowOff>126914</xdr:rowOff>
    </xdr:from>
    <xdr:to>
      <xdr:col>7</xdr:col>
      <xdr:colOff>201095</xdr:colOff>
      <xdr:row>51</xdr:row>
      <xdr:rowOff>169089</xdr:rowOff>
    </xdr:to>
    <xdr:sp macro="" textlink="">
      <xdr:nvSpPr>
        <xdr:cNvPr id="35" name="Rectangle 34">
          <a:extLst>
            <a:ext uri="{FF2B5EF4-FFF2-40B4-BE49-F238E27FC236}">
              <a16:creationId xmlns:a16="http://schemas.microsoft.com/office/drawing/2014/main" id="{86707AA4-5956-4DD7-83A5-A37A37171575}"/>
            </a:ext>
          </a:extLst>
        </xdr:cNvPr>
        <xdr:cNvSpPr/>
      </xdr:nvSpPr>
      <xdr:spPr>
        <a:xfrm>
          <a:off x="10113064" y="12898697"/>
          <a:ext cx="2139227" cy="23267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1101587</xdr:colOff>
      <xdr:row>52</xdr:row>
      <xdr:rowOff>30864</xdr:rowOff>
    </xdr:from>
    <xdr:to>
      <xdr:col>7</xdr:col>
      <xdr:colOff>229604</xdr:colOff>
      <xdr:row>53</xdr:row>
      <xdr:rowOff>73039</xdr:rowOff>
    </xdr:to>
    <xdr:sp macro="" textlink="">
      <xdr:nvSpPr>
        <xdr:cNvPr id="36" name="Rectangle 35">
          <a:extLst>
            <a:ext uri="{FF2B5EF4-FFF2-40B4-BE49-F238E27FC236}">
              <a16:creationId xmlns:a16="http://schemas.microsoft.com/office/drawing/2014/main" id="{EE7CB5E7-8F51-4248-B21F-381C195E1211}"/>
            </a:ext>
          </a:extLst>
        </xdr:cNvPr>
        <xdr:cNvSpPr/>
      </xdr:nvSpPr>
      <xdr:spPr>
        <a:xfrm>
          <a:off x="8829261" y="13183647"/>
          <a:ext cx="3451539" cy="23267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631370</xdr:colOff>
      <xdr:row>53</xdr:row>
      <xdr:rowOff>139969</xdr:rowOff>
    </xdr:from>
    <xdr:to>
      <xdr:col>7</xdr:col>
      <xdr:colOff>198498</xdr:colOff>
      <xdr:row>54</xdr:row>
      <xdr:rowOff>182144</xdr:rowOff>
    </xdr:to>
    <xdr:sp macro="" textlink="">
      <xdr:nvSpPr>
        <xdr:cNvPr id="37" name="Rectangle 36">
          <a:extLst>
            <a:ext uri="{FF2B5EF4-FFF2-40B4-BE49-F238E27FC236}">
              <a16:creationId xmlns:a16="http://schemas.microsoft.com/office/drawing/2014/main" id="{F7BA4A39-F561-475B-A5DB-A52594990953}"/>
            </a:ext>
          </a:extLst>
        </xdr:cNvPr>
        <xdr:cNvSpPr/>
      </xdr:nvSpPr>
      <xdr:spPr>
        <a:xfrm>
          <a:off x="6764005" y="13533584"/>
          <a:ext cx="5472628" cy="23267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1008602</xdr:colOff>
      <xdr:row>55</xdr:row>
      <xdr:rowOff>35261</xdr:rowOff>
    </xdr:from>
    <xdr:to>
      <xdr:col>7</xdr:col>
      <xdr:colOff>219346</xdr:colOff>
      <xdr:row>56</xdr:row>
      <xdr:rowOff>77436</xdr:rowOff>
    </xdr:to>
    <xdr:sp macro="" textlink="">
      <xdr:nvSpPr>
        <xdr:cNvPr id="38" name="Rectangle 37">
          <a:extLst>
            <a:ext uri="{FF2B5EF4-FFF2-40B4-BE49-F238E27FC236}">
              <a16:creationId xmlns:a16="http://schemas.microsoft.com/office/drawing/2014/main" id="{2253B0CE-9522-4C79-B281-05C39F685160}"/>
            </a:ext>
          </a:extLst>
        </xdr:cNvPr>
        <xdr:cNvSpPr/>
      </xdr:nvSpPr>
      <xdr:spPr>
        <a:xfrm>
          <a:off x="7141237" y="13809876"/>
          <a:ext cx="5116244" cy="232675"/>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1030375</xdr:colOff>
      <xdr:row>56</xdr:row>
      <xdr:rowOff>131043</xdr:rowOff>
    </xdr:from>
    <xdr:to>
      <xdr:col>7</xdr:col>
      <xdr:colOff>211554</xdr:colOff>
      <xdr:row>57</xdr:row>
      <xdr:rowOff>173218</xdr:rowOff>
    </xdr:to>
    <xdr:sp macro="" textlink="">
      <xdr:nvSpPr>
        <xdr:cNvPr id="39" name="Rectangle 38">
          <a:extLst>
            <a:ext uri="{FF2B5EF4-FFF2-40B4-BE49-F238E27FC236}">
              <a16:creationId xmlns:a16="http://schemas.microsoft.com/office/drawing/2014/main" id="{B6FC8FCA-3BF5-4B1D-872F-88F3472E4D30}"/>
            </a:ext>
          </a:extLst>
        </xdr:cNvPr>
        <xdr:cNvSpPr/>
      </xdr:nvSpPr>
      <xdr:spPr>
        <a:xfrm>
          <a:off x="7163010" y="14096158"/>
          <a:ext cx="5086679" cy="232675"/>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2084615</xdr:colOff>
      <xdr:row>58</xdr:row>
      <xdr:rowOff>31996</xdr:rowOff>
    </xdr:from>
    <xdr:to>
      <xdr:col>7</xdr:col>
      <xdr:colOff>214085</xdr:colOff>
      <xdr:row>59</xdr:row>
      <xdr:rowOff>74171</xdr:rowOff>
    </xdr:to>
    <xdr:sp macro="" textlink="">
      <xdr:nvSpPr>
        <xdr:cNvPr id="40" name="Rectangle 39">
          <a:extLst>
            <a:ext uri="{FF2B5EF4-FFF2-40B4-BE49-F238E27FC236}">
              <a16:creationId xmlns:a16="http://schemas.microsoft.com/office/drawing/2014/main" id="{BA45FAE9-9942-4AF1-9A4A-C4C046F74EE4}"/>
            </a:ext>
          </a:extLst>
        </xdr:cNvPr>
        <xdr:cNvSpPr/>
      </xdr:nvSpPr>
      <xdr:spPr>
        <a:xfrm>
          <a:off x="9799865" y="14378111"/>
          <a:ext cx="2452355" cy="232675"/>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1774371</xdr:colOff>
      <xdr:row>59</xdr:row>
      <xdr:rowOff>108796</xdr:rowOff>
    </xdr:from>
    <xdr:to>
      <xdr:col>7</xdr:col>
      <xdr:colOff>206290</xdr:colOff>
      <xdr:row>60</xdr:row>
      <xdr:rowOff>150971</xdr:rowOff>
    </xdr:to>
    <xdr:sp macro="" textlink="">
      <xdr:nvSpPr>
        <xdr:cNvPr id="41" name="Rectangle 40">
          <a:extLst>
            <a:ext uri="{FF2B5EF4-FFF2-40B4-BE49-F238E27FC236}">
              <a16:creationId xmlns:a16="http://schemas.microsoft.com/office/drawing/2014/main" id="{F642D194-7A62-44E6-949F-6DCCDB62BBBF}"/>
            </a:ext>
          </a:extLst>
        </xdr:cNvPr>
        <xdr:cNvSpPr/>
      </xdr:nvSpPr>
      <xdr:spPr>
        <a:xfrm>
          <a:off x="9492342" y="13579867"/>
          <a:ext cx="2758991" cy="232675"/>
        </a:xfrm>
        <a:prstGeom prst="rect">
          <a:avLst/>
        </a:prstGeom>
        <a:solidFill>
          <a:srgbClr val="FFFF00">
            <a:alpha val="15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1649186</xdr:colOff>
      <xdr:row>61</xdr:row>
      <xdr:rowOff>27400</xdr:rowOff>
    </xdr:from>
    <xdr:to>
      <xdr:col>7</xdr:col>
      <xdr:colOff>215816</xdr:colOff>
      <xdr:row>62</xdr:row>
      <xdr:rowOff>69575</xdr:rowOff>
    </xdr:to>
    <xdr:sp macro="" textlink="">
      <xdr:nvSpPr>
        <xdr:cNvPr id="42" name="Rectangle 41">
          <a:extLst>
            <a:ext uri="{FF2B5EF4-FFF2-40B4-BE49-F238E27FC236}">
              <a16:creationId xmlns:a16="http://schemas.microsoft.com/office/drawing/2014/main" id="{12F78CC5-3597-4FEA-970D-C8296A4E28BB}"/>
            </a:ext>
          </a:extLst>
        </xdr:cNvPr>
        <xdr:cNvSpPr/>
      </xdr:nvSpPr>
      <xdr:spPr>
        <a:xfrm>
          <a:off x="9367157" y="13879471"/>
          <a:ext cx="2893702" cy="232675"/>
        </a:xfrm>
        <a:prstGeom prst="rect">
          <a:avLst/>
        </a:prstGeom>
        <a:solidFill>
          <a:srgbClr val="663300">
            <a:alpha val="15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615043</xdr:colOff>
      <xdr:row>70</xdr:row>
      <xdr:rowOff>91329</xdr:rowOff>
    </xdr:from>
    <xdr:to>
      <xdr:col>7</xdr:col>
      <xdr:colOff>306456</xdr:colOff>
      <xdr:row>71</xdr:row>
      <xdr:rowOff>106062</xdr:rowOff>
    </xdr:to>
    <xdr:sp macro="" textlink="">
      <xdr:nvSpPr>
        <xdr:cNvPr id="43" name="Rectangle 42">
          <a:extLst>
            <a:ext uri="{FF2B5EF4-FFF2-40B4-BE49-F238E27FC236}">
              <a16:creationId xmlns:a16="http://schemas.microsoft.com/office/drawing/2014/main" id="{42BB03CB-4C79-44A5-A021-E6EC7F44472C}"/>
            </a:ext>
          </a:extLst>
        </xdr:cNvPr>
        <xdr:cNvSpPr/>
      </xdr:nvSpPr>
      <xdr:spPr>
        <a:xfrm>
          <a:off x="6760739" y="16888459"/>
          <a:ext cx="5596913" cy="230081"/>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1045265</xdr:colOff>
      <xdr:row>71</xdr:row>
      <xdr:rowOff>194507</xdr:rowOff>
    </xdr:from>
    <xdr:to>
      <xdr:col>7</xdr:col>
      <xdr:colOff>297481</xdr:colOff>
      <xdr:row>72</xdr:row>
      <xdr:rowOff>45954</xdr:rowOff>
    </xdr:to>
    <xdr:sp macro="" textlink="">
      <xdr:nvSpPr>
        <xdr:cNvPr id="44" name="Rectangle 43">
          <a:extLst>
            <a:ext uri="{FF2B5EF4-FFF2-40B4-BE49-F238E27FC236}">
              <a16:creationId xmlns:a16="http://schemas.microsoft.com/office/drawing/2014/main" id="{A0AA10DA-EB07-4903-BA70-1AF54B559A09}"/>
            </a:ext>
          </a:extLst>
        </xdr:cNvPr>
        <xdr:cNvSpPr/>
      </xdr:nvSpPr>
      <xdr:spPr>
        <a:xfrm>
          <a:off x="7190961" y="17206985"/>
          <a:ext cx="5157716" cy="232447"/>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1239078</xdr:colOff>
      <xdr:row>72</xdr:row>
      <xdr:rowOff>118071</xdr:rowOff>
    </xdr:from>
    <xdr:to>
      <xdr:col>7</xdr:col>
      <xdr:colOff>322566</xdr:colOff>
      <xdr:row>73</xdr:row>
      <xdr:rowOff>132804</xdr:rowOff>
    </xdr:to>
    <xdr:sp macro="" textlink="">
      <xdr:nvSpPr>
        <xdr:cNvPr id="45" name="Rectangle 44">
          <a:extLst>
            <a:ext uri="{FF2B5EF4-FFF2-40B4-BE49-F238E27FC236}">
              <a16:creationId xmlns:a16="http://schemas.microsoft.com/office/drawing/2014/main" id="{76B8E8E3-1390-4726-86D3-D0C13A367E9D}"/>
            </a:ext>
          </a:extLst>
        </xdr:cNvPr>
        <xdr:cNvSpPr/>
      </xdr:nvSpPr>
      <xdr:spPr>
        <a:xfrm>
          <a:off x="7384774" y="17511549"/>
          <a:ext cx="4988988" cy="230081"/>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869674</xdr:colOff>
      <xdr:row>74</xdr:row>
      <xdr:rowOff>36192</xdr:rowOff>
    </xdr:from>
    <xdr:to>
      <xdr:col>7</xdr:col>
      <xdr:colOff>316649</xdr:colOff>
      <xdr:row>75</xdr:row>
      <xdr:rowOff>78139</xdr:rowOff>
    </xdr:to>
    <xdr:sp macro="" textlink="">
      <xdr:nvSpPr>
        <xdr:cNvPr id="46" name="Rectangle 45">
          <a:extLst>
            <a:ext uri="{FF2B5EF4-FFF2-40B4-BE49-F238E27FC236}">
              <a16:creationId xmlns:a16="http://schemas.microsoft.com/office/drawing/2014/main" id="{CCCF4CC9-E2CD-42D7-99E7-F18F9A753D6D}"/>
            </a:ext>
          </a:extLst>
        </xdr:cNvPr>
        <xdr:cNvSpPr/>
      </xdr:nvSpPr>
      <xdr:spPr>
        <a:xfrm>
          <a:off x="8597348" y="17835518"/>
          <a:ext cx="3770497" cy="232447"/>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2393674</xdr:colOff>
      <xdr:row>77</xdr:row>
      <xdr:rowOff>78314</xdr:rowOff>
    </xdr:from>
    <xdr:to>
      <xdr:col>7</xdr:col>
      <xdr:colOff>303160</xdr:colOff>
      <xdr:row>78</xdr:row>
      <xdr:rowOff>111978</xdr:rowOff>
    </xdr:to>
    <xdr:sp macro="" textlink="">
      <xdr:nvSpPr>
        <xdr:cNvPr id="47" name="Rectangle 46">
          <a:extLst>
            <a:ext uri="{FF2B5EF4-FFF2-40B4-BE49-F238E27FC236}">
              <a16:creationId xmlns:a16="http://schemas.microsoft.com/office/drawing/2014/main" id="{5E76BBED-E854-47F7-AF10-3134B3FBEA04}"/>
            </a:ext>
          </a:extLst>
        </xdr:cNvPr>
        <xdr:cNvSpPr/>
      </xdr:nvSpPr>
      <xdr:spPr>
        <a:xfrm>
          <a:off x="10121348" y="18449140"/>
          <a:ext cx="2233008"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397566</xdr:colOff>
      <xdr:row>79</xdr:row>
      <xdr:rowOff>1878</xdr:rowOff>
    </xdr:from>
    <xdr:to>
      <xdr:col>7</xdr:col>
      <xdr:colOff>335106</xdr:colOff>
      <xdr:row>80</xdr:row>
      <xdr:rowOff>41222</xdr:rowOff>
    </xdr:to>
    <xdr:sp macro="" textlink="">
      <xdr:nvSpPr>
        <xdr:cNvPr id="48" name="Rectangle 47">
          <a:extLst>
            <a:ext uri="{FF2B5EF4-FFF2-40B4-BE49-F238E27FC236}">
              <a16:creationId xmlns:a16="http://schemas.microsoft.com/office/drawing/2014/main" id="{0DECCBC6-45C4-4759-8A79-AC3196E1B7AA}"/>
            </a:ext>
          </a:extLst>
        </xdr:cNvPr>
        <xdr:cNvSpPr/>
      </xdr:nvSpPr>
      <xdr:spPr>
        <a:xfrm>
          <a:off x="6543262" y="18778552"/>
          <a:ext cx="5843040" cy="229844"/>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894521</xdr:colOff>
      <xdr:row>80</xdr:row>
      <xdr:rowOff>121858</xdr:rowOff>
    </xdr:from>
    <xdr:to>
      <xdr:col>7</xdr:col>
      <xdr:colOff>335107</xdr:colOff>
      <xdr:row>81</xdr:row>
      <xdr:rowOff>163805</xdr:rowOff>
    </xdr:to>
    <xdr:sp macro="" textlink="">
      <xdr:nvSpPr>
        <xdr:cNvPr id="49" name="Rectangle 48">
          <a:extLst>
            <a:ext uri="{FF2B5EF4-FFF2-40B4-BE49-F238E27FC236}">
              <a16:creationId xmlns:a16="http://schemas.microsoft.com/office/drawing/2014/main" id="{B09B2CD5-EC26-4DC5-B5E1-35679E315A6C}"/>
            </a:ext>
          </a:extLst>
        </xdr:cNvPr>
        <xdr:cNvSpPr/>
      </xdr:nvSpPr>
      <xdr:spPr>
        <a:xfrm>
          <a:off x="7040217" y="19089032"/>
          <a:ext cx="5346086"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132521</xdr:colOff>
      <xdr:row>82</xdr:row>
      <xdr:rowOff>50628</xdr:rowOff>
    </xdr:from>
    <xdr:to>
      <xdr:col>7</xdr:col>
      <xdr:colOff>316647</xdr:colOff>
      <xdr:row>83</xdr:row>
      <xdr:rowOff>92575</xdr:rowOff>
    </xdr:to>
    <xdr:sp macro="" textlink="">
      <xdr:nvSpPr>
        <xdr:cNvPr id="50" name="Rectangle 49">
          <a:extLst>
            <a:ext uri="{FF2B5EF4-FFF2-40B4-BE49-F238E27FC236}">
              <a16:creationId xmlns:a16="http://schemas.microsoft.com/office/drawing/2014/main" id="{F4D541D6-17B4-4AD6-8E05-6735B07F7ADC}"/>
            </a:ext>
          </a:extLst>
        </xdr:cNvPr>
        <xdr:cNvSpPr/>
      </xdr:nvSpPr>
      <xdr:spPr>
        <a:xfrm>
          <a:off x="6278217" y="19398802"/>
          <a:ext cx="6089626"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969064</xdr:colOff>
      <xdr:row>83</xdr:row>
      <xdr:rowOff>170133</xdr:rowOff>
    </xdr:from>
    <xdr:to>
      <xdr:col>7</xdr:col>
      <xdr:colOff>313809</xdr:colOff>
      <xdr:row>85</xdr:row>
      <xdr:rowOff>21580</xdr:rowOff>
    </xdr:to>
    <xdr:sp macro="" textlink="">
      <xdr:nvSpPr>
        <xdr:cNvPr id="51" name="Rectangle 50">
          <a:extLst>
            <a:ext uri="{FF2B5EF4-FFF2-40B4-BE49-F238E27FC236}">
              <a16:creationId xmlns:a16="http://schemas.microsoft.com/office/drawing/2014/main" id="{620FEDA7-DFBA-4071-800F-55FE11AB736C}"/>
            </a:ext>
          </a:extLst>
        </xdr:cNvPr>
        <xdr:cNvSpPr/>
      </xdr:nvSpPr>
      <xdr:spPr>
        <a:xfrm>
          <a:off x="7114760" y="19708807"/>
          <a:ext cx="5250245"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886239</xdr:colOff>
      <xdr:row>85</xdr:row>
      <xdr:rowOff>99141</xdr:rowOff>
    </xdr:from>
    <xdr:to>
      <xdr:col>7</xdr:col>
      <xdr:colOff>272869</xdr:colOff>
      <xdr:row>86</xdr:row>
      <xdr:rowOff>141088</xdr:rowOff>
    </xdr:to>
    <xdr:sp macro="" textlink="">
      <xdr:nvSpPr>
        <xdr:cNvPr id="52" name="Rectangle 51">
          <a:extLst>
            <a:ext uri="{FF2B5EF4-FFF2-40B4-BE49-F238E27FC236}">
              <a16:creationId xmlns:a16="http://schemas.microsoft.com/office/drawing/2014/main" id="{C28731AE-6217-4421-AA06-839886B05808}"/>
            </a:ext>
          </a:extLst>
        </xdr:cNvPr>
        <xdr:cNvSpPr/>
      </xdr:nvSpPr>
      <xdr:spPr>
        <a:xfrm>
          <a:off x="7031935" y="20018815"/>
          <a:ext cx="5292130"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488675</xdr:colOff>
      <xdr:row>87</xdr:row>
      <xdr:rowOff>22467</xdr:rowOff>
    </xdr:from>
    <xdr:to>
      <xdr:col>7</xdr:col>
      <xdr:colOff>311680</xdr:colOff>
      <xdr:row>87</xdr:row>
      <xdr:rowOff>254914</xdr:rowOff>
    </xdr:to>
    <xdr:sp macro="" textlink="">
      <xdr:nvSpPr>
        <xdr:cNvPr id="53" name="Rectangle 52">
          <a:extLst>
            <a:ext uri="{FF2B5EF4-FFF2-40B4-BE49-F238E27FC236}">
              <a16:creationId xmlns:a16="http://schemas.microsoft.com/office/drawing/2014/main" id="{51145A73-68D9-4043-8039-6B05373F2F64}"/>
            </a:ext>
          </a:extLst>
        </xdr:cNvPr>
        <xdr:cNvSpPr/>
      </xdr:nvSpPr>
      <xdr:spPr>
        <a:xfrm>
          <a:off x="6021458" y="20323141"/>
          <a:ext cx="6341418"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604630</xdr:colOff>
      <xdr:row>87</xdr:row>
      <xdr:rowOff>348802</xdr:rowOff>
    </xdr:from>
    <xdr:to>
      <xdr:col>7</xdr:col>
      <xdr:colOff>308602</xdr:colOff>
      <xdr:row>88</xdr:row>
      <xdr:rowOff>173034</xdr:rowOff>
    </xdr:to>
    <xdr:sp macro="" textlink="">
      <xdr:nvSpPr>
        <xdr:cNvPr id="54" name="Rectangle 53">
          <a:extLst>
            <a:ext uri="{FF2B5EF4-FFF2-40B4-BE49-F238E27FC236}">
              <a16:creationId xmlns:a16="http://schemas.microsoft.com/office/drawing/2014/main" id="{DB825135-C3DA-49A8-A894-75870A300003}"/>
            </a:ext>
          </a:extLst>
        </xdr:cNvPr>
        <xdr:cNvSpPr/>
      </xdr:nvSpPr>
      <xdr:spPr>
        <a:xfrm>
          <a:off x="6750326" y="20649476"/>
          <a:ext cx="5609472" cy="230080"/>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664737</xdr:colOff>
      <xdr:row>89</xdr:row>
      <xdr:rowOff>76657</xdr:rowOff>
    </xdr:from>
    <xdr:to>
      <xdr:col>7</xdr:col>
      <xdr:colOff>314282</xdr:colOff>
      <xdr:row>90</xdr:row>
      <xdr:rowOff>118604</xdr:rowOff>
    </xdr:to>
    <xdr:sp macro="" textlink="">
      <xdr:nvSpPr>
        <xdr:cNvPr id="55" name="Rectangle 54">
          <a:extLst>
            <a:ext uri="{FF2B5EF4-FFF2-40B4-BE49-F238E27FC236}">
              <a16:creationId xmlns:a16="http://schemas.microsoft.com/office/drawing/2014/main" id="{0FB6CAE1-37D7-406C-B9CB-C9583E179D4A}"/>
            </a:ext>
          </a:extLst>
        </xdr:cNvPr>
        <xdr:cNvSpPr/>
      </xdr:nvSpPr>
      <xdr:spPr>
        <a:xfrm>
          <a:off x="6810433" y="20973679"/>
          <a:ext cx="5555045" cy="232447"/>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1076739</xdr:colOff>
      <xdr:row>90</xdr:row>
      <xdr:rowOff>187882</xdr:rowOff>
    </xdr:from>
    <xdr:to>
      <xdr:col>7</xdr:col>
      <xdr:colOff>300319</xdr:colOff>
      <xdr:row>91</xdr:row>
      <xdr:rowOff>229829</xdr:rowOff>
    </xdr:to>
    <xdr:sp macro="" textlink="">
      <xdr:nvSpPr>
        <xdr:cNvPr id="56" name="Rectangle 55">
          <a:extLst>
            <a:ext uri="{FF2B5EF4-FFF2-40B4-BE49-F238E27FC236}">
              <a16:creationId xmlns:a16="http://schemas.microsoft.com/office/drawing/2014/main" id="{118DEDFE-00BC-4CFC-A408-CC98E5FF9889}"/>
            </a:ext>
          </a:extLst>
        </xdr:cNvPr>
        <xdr:cNvSpPr/>
      </xdr:nvSpPr>
      <xdr:spPr>
        <a:xfrm>
          <a:off x="8804413" y="21275404"/>
          <a:ext cx="3547102" cy="232447"/>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1091411</xdr:colOff>
      <xdr:row>91</xdr:row>
      <xdr:rowOff>296265</xdr:rowOff>
    </xdr:from>
    <xdr:to>
      <xdr:col>7</xdr:col>
      <xdr:colOff>278311</xdr:colOff>
      <xdr:row>92</xdr:row>
      <xdr:rowOff>164041</xdr:rowOff>
    </xdr:to>
    <xdr:sp macro="" textlink="">
      <xdr:nvSpPr>
        <xdr:cNvPr id="57" name="Rectangle 56">
          <a:extLst>
            <a:ext uri="{FF2B5EF4-FFF2-40B4-BE49-F238E27FC236}">
              <a16:creationId xmlns:a16="http://schemas.microsoft.com/office/drawing/2014/main" id="{B188183B-D503-47B6-B22A-0BC1F171B008}"/>
            </a:ext>
          </a:extLst>
        </xdr:cNvPr>
        <xdr:cNvSpPr/>
      </xdr:nvSpPr>
      <xdr:spPr>
        <a:xfrm>
          <a:off x="7237107" y="21574287"/>
          <a:ext cx="5092400" cy="232211"/>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1094486</xdr:colOff>
      <xdr:row>92</xdr:row>
      <xdr:rowOff>271891</xdr:rowOff>
    </xdr:from>
    <xdr:to>
      <xdr:col>7</xdr:col>
      <xdr:colOff>303158</xdr:colOff>
      <xdr:row>92</xdr:row>
      <xdr:rowOff>504338</xdr:rowOff>
    </xdr:to>
    <xdr:sp macro="" textlink="">
      <xdr:nvSpPr>
        <xdr:cNvPr id="58" name="Rectangle 57">
          <a:extLst>
            <a:ext uri="{FF2B5EF4-FFF2-40B4-BE49-F238E27FC236}">
              <a16:creationId xmlns:a16="http://schemas.microsoft.com/office/drawing/2014/main" id="{C3C7ABB8-91B5-46F2-B5FD-7ED3D3511568}"/>
            </a:ext>
          </a:extLst>
        </xdr:cNvPr>
        <xdr:cNvSpPr/>
      </xdr:nvSpPr>
      <xdr:spPr>
        <a:xfrm>
          <a:off x="7240182" y="21914348"/>
          <a:ext cx="5114172" cy="232447"/>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2204831</xdr:colOff>
      <xdr:row>92</xdr:row>
      <xdr:rowOff>579057</xdr:rowOff>
    </xdr:from>
    <xdr:to>
      <xdr:col>7</xdr:col>
      <xdr:colOff>297717</xdr:colOff>
      <xdr:row>92</xdr:row>
      <xdr:rowOff>811504</xdr:rowOff>
    </xdr:to>
    <xdr:sp macro="" textlink="">
      <xdr:nvSpPr>
        <xdr:cNvPr id="59" name="Rectangle 58">
          <a:extLst>
            <a:ext uri="{FF2B5EF4-FFF2-40B4-BE49-F238E27FC236}">
              <a16:creationId xmlns:a16="http://schemas.microsoft.com/office/drawing/2014/main" id="{0C1B75C5-7519-4ECE-88D3-E151B1C21342}"/>
            </a:ext>
          </a:extLst>
        </xdr:cNvPr>
        <xdr:cNvSpPr/>
      </xdr:nvSpPr>
      <xdr:spPr>
        <a:xfrm>
          <a:off x="9932505" y="22221514"/>
          <a:ext cx="2416408" cy="232447"/>
        </a:xfrm>
        <a:prstGeom prst="rect">
          <a:avLst/>
        </a:prstGeom>
        <a:solidFill>
          <a:schemeClr val="accent6">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1851282</xdr:colOff>
      <xdr:row>92</xdr:row>
      <xdr:rowOff>902789</xdr:rowOff>
    </xdr:from>
    <xdr:to>
      <xdr:col>7</xdr:col>
      <xdr:colOff>308840</xdr:colOff>
      <xdr:row>93</xdr:row>
      <xdr:rowOff>160964</xdr:rowOff>
    </xdr:to>
    <xdr:sp macro="" textlink="">
      <xdr:nvSpPr>
        <xdr:cNvPr id="60" name="Rectangle 59">
          <a:extLst>
            <a:ext uri="{FF2B5EF4-FFF2-40B4-BE49-F238E27FC236}">
              <a16:creationId xmlns:a16="http://schemas.microsoft.com/office/drawing/2014/main" id="{4125FACE-DCC8-41C5-917D-1539BCAA25E1}"/>
            </a:ext>
          </a:extLst>
        </xdr:cNvPr>
        <xdr:cNvSpPr/>
      </xdr:nvSpPr>
      <xdr:spPr>
        <a:xfrm>
          <a:off x="9578956" y="22545246"/>
          <a:ext cx="2781080" cy="227240"/>
        </a:xfrm>
        <a:prstGeom prst="rect">
          <a:avLst/>
        </a:prstGeom>
        <a:solidFill>
          <a:srgbClr val="FFFF00">
            <a:alpha val="15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1719943</xdr:colOff>
      <xdr:row>93</xdr:row>
      <xdr:rowOff>227401</xdr:rowOff>
    </xdr:from>
    <xdr:to>
      <xdr:col>7</xdr:col>
      <xdr:colOff>270029</xdr:colOff>
      <xdr:row>93</xdr:row>
      <xdr:rowOff>459848</xdr:rowOff>
    </xdr:to>
    <xdr:sp macro="" textlink="">
      <xdr:nvSpPr>
        <xdr:cNvPr id="61" name="Rectangle 60">
          <a:extLst>
            <a:ext uri="{FF2B5EF4-FFF2-40B4-BE49-F238E27FC236}">
              <a16:creationId xmlns:a16="http://schemas.microsoft.com/office/drawing/2014/main" id="{78B93185-7E13-4439-BEA3-AD6986D6F8DE}"/>
            </a:ext>
          </a:extLst>
        </xdr:cNvPr>
        <xdr:cNvSpPr/>
      </xdr:nvSpPr>
      <xdr:spPr>
        <a:xfrm>
          <a:off x="9437914" y="21846430"/>
          <a:ext cx="2877158" cy="232447"/>
        </a:xfrm>
        <a:prstGeom prst="rect">
          <a:avLst/>
        </a:prstGeom>
        <a:solidFill>
          <a:srgbClr val="663300">
            <a:alpha val="15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718458</xdr:colOff>
      <xdr:row>1</xdr:row>
      <xdr:rowOff>1248901</xdr:rowOff>
    </xdr:from>
    <xdr:to>
      <xdr:col>7</xdr:col>
      <xdr:colOff>364057</xdr:colOff>
      <xdr:row>1</xdr:row>
      <xdr:rowOff>1485906</xdr:rowOff>
    </xdr:to>
    <xdr:sp macro="" textlink="">
      <xdr:nvSpPr>
        <xdr:cNvPr id="62" name="Rectangle 61">
          <a:extLst>
            <a:ext uri="{FF2B5EF4-FFF2-40B4-BE49-F238E27FC236}">
              <a16:creationId xmlns:a16="http://schemas.microsoft.com/office/drawing/2014/main" id="{960AC01C-E146-4B53-899C-8EAB46C6E85E}"/>
            </a:ext>
          </a:extLst>
        </xdr:cNvPr>
        <xdr:cNvSpPr/>
      </xdr:nvSpPr>
      <xdr:spPr>
        <a:xfrm>
          <a:off x="6860441" y="1445970"/>
          <a:ext cx="5551099"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1289958</xdr:colOff>
      <xdr:row>2</xdr:row>
      <xdr:rowOff>61233</xdr:rowOff>
    </xdr:from>
    <xdr:to>
      <xdr:col>7</xdr:col>
      <xdr:colOff>336994</xdr:colOff>
      <xdr:row>3</xdr:row>
      <xdr:rowOff>107738</xdr:rowOff>
    </xdr:to>
    <xdr:sp macro="" textlink="">
      <xdr:nvSpPr>
        <xdr:cNvPr id="63" name="Rectangle 62">
          <a:extLst>
            <a:ext uri="{FF2B5EF4-FFF2-40B4-BE49-F238E27FC236}">
              <a16:creationId xmlns:a16="http://schemas.microsoft.com/office/drawing/2014/main" id="{BF23F86E-B3B9-4899-8575-120D190A339B}"/>
            </a:ext>
          </a:extLst>
        </xdr:cNvPr>
        <xdr:cNvSpPr/>
      </xdr:nvSpPr>
      <xdr:spPr>
        <a:xfrm>
          <a:off x="7431941" y="1775733"/>
          <a:ext cx="4952536" cy="237005"/>
        </a:xfrm>
        <a:prstGeom prst="rect">
          <a:avLst/>
        </a:prstGeom>
        <a:solidFill>
          <a:schemeClr val="accent1">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899949</xdr:colOff>
      <xdr:row>22</xdr:row>
      <xdr:rowOff>4943</xdr:rowOff>
    </xdr:from>
    <xdr:to>
      <xdr:col>7</xdr:col>
      <xdr:colOff>383805</xdr:colOff>
      <xdr:row>23</xdr:row>
      <xdr:rowOff>51448</xdr:rowOff>
    </xdr:to>
    <xdr:sp macro="" textlink="">
      <xdr:nvSpPr>
        <xdr:cNvPr id="3" name="Rectangle 2">
          <a:extLst>
            <a:ext uri="{FF2B5EF4-FFF2-40B4-BE49-F238E27FC236}">
              <a16:creationId xmlns:a16="http://schemas.microsoft.com/office/drawing/2014/main" id="{9B74874C-DB38-4492-A77C-1040E51D1AED}"/>
            </a:ext>
          </a:extLst>
        </xdr:cNvPr>
        <xdr:cNvSpPr/>
      </xdr:nvSpPr>
      <xdr:spPr>
        <a:xfrm>
          <a:off x="8625052" y="5529443"/>
          <a:ext cx="3806236" cy="23700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1275522</xdr:colOff>
      <xdr:row>43</xdr:row>
      <xdr:rowOff>34542</xdr:rowOff>
    </xdr:from>
    <xdr:to>
      <xdr:col>7</xdr:col>
      <xdr:colOff>201818</xdr:colOff>
      <xdr:row>43</xdr:row>
      <xdr:rowOff>266217</xdr:rowOff>
    </xdr:to>
    <xdr:sp macro="" textlink="">
      <xdr:nvSpPr>
        <xdr:cNvPr id="64" name="Rectangle 63">
          <a:extLst>
            <a:ext uri="{FF2B5EF4-FFF2-40B4-BE49-F238E27FC236}">
              <a16:creationId xmlns:a16="http://schemas.microsoft.com/office/drawing/2014/main" id="{9DFA6B32-E5A1-481A-BCC4-E2FDD7F8BE9F}"/>
            </a:ext>
          </a:extLst>
        </xdr:cNvPr>
        <xdr:cNvSpPr/>
      </xdr:nvSpPr>
      <xdr:spPr>
        <a:xfrm>
          <a:off x="7421218" y="10371238"/>
          <a:ext cx="4831796" cy="23167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1325217</xdr:colOff>
      <xdr:row>75</xdr:row>
      <xdr:rowOff>155462</xdr:rowOff>
    </xdr:from>
    <xdr:to>
      <xdr:col>7</xdr:col>
      <xdr:colOff>328244</xdr:colOff>
      <xdr:row>77</xdr:row>
      <xdr:rowOff>6909</xdr:rowOff>
    </xdr:to>
    <xdr:sp macro="" textlink="">
      <xdr:nvSpPr>
        <xdr:cNvPr id="65" name="Rectangle 64">
          <a:extLst>
            <a:ext uri="{FF2B5EF4-FFF2-40B4-BE49-F238E27FC236}">
              <a16:creationId xmlns:a16="http://schemas.microsoft.com/office/drawing/2014/main" id="{9B984F4C-21FE-4B38-BCF9-37818DB1E8E5}"/>
            </a:ext>
          </a:extLst>
        </xdr:cNvPr>
        <xdr:cNvSpPr/>
      </xdr:nvSpPr>
      <xdr:spPr>
        <a:xfrm>
          <a:off x="7470913" y="18145288"/>
          <a:ext cx="4908527" cy="232447"/>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1027044</xdr:colOff>
      <xdr:row>49</xdr:row>
      <xdr:rowOff>47401</xdr:rowOff>
    </xdr:from>
    <xdr:to>
      <xdr:col>7</xdr:col>
      <xdr:colOff>245822</xdr:colOff>
      <xdr:row>50</xdr:row>
      <xdr:rowOff>89576</xdr:rowOff>
    </xdr:to>
    <xdr:sp macro="" textlink="">
      <xdr:nvSpPr>
        <xdr:cNvPr id="10" name="Rectangle 9">
          <a:extLst>
            <a:ext uri="{FF2B5EF4-FFF2-40B4-BE49-F238E27FC236}">
              <a16:creationId xmlns:a16="http://schemas.microsoft.com/office/drawing/2014/main" id="{522A4F44-01DC-4663-83CC-AAB5BF96935E}"/>
            </a:ext>
          </a:extLst>
        </xdr:cNvPr>
        <xdr:cNvSpPr/>
      </xdr:nvSpPr>
      <xdr:spPr>
        <a:xfrm>
          <a:off x="7172740" y="12628684"/>
          <a:ext cx="5124278" cy="232675"/>
        </a:xfrm>
        <a:prstGeom prst="rect">
          <a:avLst/>
        </a:prstGeom>
        <a:solidFill>
          <a:schemeClr val="accent3">
            <a:lumMod val="75000"/>
            <a:alpha val="1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BA178-10A3-4A8C-9E85-BA13D3CE354B}">
  <dimension ref="A1:Y182"/>
  <sheetViews>
    <sheetView tabSelected="1" zoomScale="115" zoomScaleNormal="115" workbookViewId="0">
      <selection activeCell="C53" sqref="C53"/>
    </sheetView>
  </sheetViews>
  <sheetFormatPr defaultRowHeight="15" x14ac:dyDescent="0.25"/>
  <cols>
    <col min="1" max="1" width="2.7109375" style="30" customWidth="1"/>
    <col min="2" max="2" width="61.85546875" customWidth="1"/>
    <col min="4" max="4" width="9.140625" style="30"/>
    <col min="5" max="5" width="9.140625" style="30" customWidth="1"/>
    <col min="6" max="6" width="23.7109375" style="30" customWidth="1"/>
    <col min="7" max="7" width="64.85546875" style="31" customWidth="1"/>
    <col min="8" max="25" width="9.140625" style="30"/>
  </cols>
  <sheetData>
    <row r="1" spans="1:7" s="30" customFormat="1" ht="15.75" thickBot="1" x14ac:dyDescent="0.3">
      <c r="B1" s="32"/>
      <c r="C1" s="38"/>
      <c r="G1" s="31"/>
    </row>
    <row r="2" spans="1:7" ht="119.25" customHeight="1" thickTop="1" x14ac:dyDescent="0.35">
      <c r="A2" s="33"/>
      <c r="B2" s="66" t="s">
        <v>109</v>
      </c>
      <c r="C2" s="67"/>
      <c r="D2" s="34"/>
    </row>
    <row r="3" spans="1:7" ht="15" customHeight="1" x14ac:dyDescent="0.25">
      <c r="A3" s="33"/>
      <c r="B3" s="52" t="s">
        <v>6</v>
      </c>
      <c r="C3" s="53"/>
      <c r="D3" s="34"/>
      <c r="G3" s="30"/>
    </row>
    <row r="4" spans="1:7" ht="15" customHeight="1" x14ac:dyDescent="0.25">
      <c r="A4" s="33"/>
      <c r="B4" s="54" t="s">
        <v>35</v>
      </c>
      <c r="C4" s="55">
        <v>0.16</v>
      </c>
      <c r="D4" s="34"/>
      <c r="G4" s="30"/>
    </row>
    <row r="5" spans="1:7" ht="15" customHeight="1" x14ac:dyDescent="0.25">
      <c r="A5" s="33"/>
      <c r="B5" s="54" t="s">
        <v>37</v>
      </c>
      <c r="C5" s="55">
        <v>1.59</v>
      </c>
      <c r="D5" s="34"/>
      <c r="G5" s="30"/>
    </row>
    <row r="6" spans="1:7" ht="15" customHeight="1" x14ac:dyDescent="0.25">
      <c r="A6" s="33"/>
      <c r="B6" s="54" t="s">
        <v>38</v>
      </c>
      <c r="C6" s="55">
        <v>3.59</v>
      </c>
      <c r="D6" s="34"/>
      <c r="G6" s="30"/>
    </row>
    <row r="7" spans="1:7" ht="15" customHeight="1" x14ac:dyDescent="0.25">
      <c r="A7" s="33"/>
      <c r="B7" s="54" t="s">
        <v>40</v>
      </c>
      <c r="C7" s="55">
        <v>3.53</v>
      </c>
      <c r="D7" s="34"/>
      <c r="G7" s="30"/>
    </row>
    <row r="8" spans="1:7" ht="15" customHeight="1" x14ac:dyDescent="0.25">
      <c r="A8" s="33"/>
      <c r="B8" s="54"/>
      <c r="C8" s="56"/>
      <c r="D8" s="34"/>
      <c r="G8" s="30"/>
    </row>
    <row r="9" spans="1:7" ht="15" customHeight="1" x14ac:dyDescent="0.25">
      <c r="A9" s="33"/>
      <c r="B9" s="52" t="s">
        <v>23</v>
      </c>
      <c r="C9" s="53"/>
      <c r="D9" s="34"/>
      <c r="G9" s="30"/>
    </row>
    <row r="10" spans="1:7" ht="15" customHeight="1" x14ac:dyDescent="0.25">
      <c r="A10" s="33"/>
      <c r="B10" s="54" t="s">
        <v>117</v>
      </c>
      <c r="C10" s="57">
        <v>2.8</v>
      </c>
      <c r="D10" s="34"/>
      <c r="G10" s="30"/>
    </row>
    <row r="11" spans="1:7" ht="15" customHeight="1" x14ac:dyDescent="0.25">
      <c r="A11" s="33"/>
      <c r="B11" s="54" t="s">
        <v>42</v>
      </c>
      <c r="C11" s="57">
        <v>131</v>
      </c>
      <c r="D11" s="34"/>
      <c r="G11" s="30"/>
    </row>
    <row r="12" spans="1:7" ht="15" customHeight="1" x14ac:dyDescent="0.25">
      <c r="A12" s="33"/>
      <c r="B12" s="58"/>
      <c r="C12" s="53"/>
      <c r="D12" s="34"/>
      <c r="G12" s="30"/>
    </row>
    <row r="13" spans="1:7" ht="15" customHeight="1" x14ac:dyDescent="0.25">
      <c r="A13" s="33"/>
      <c r="B13" s="52" t="s">
        <v>24</v>
      </c>
      <c r="C13" s="53"/>
      <c r="D13" s="34"/>
      <c r="G13" s="30"/>
    </row>
    <row r="14" spans="1:7" ht="15" customHeight="1" x14ac:dyDescent="0.25">
      <c r="A14" s="33"/>
      <c r="B14" s="54" t="s">
        <v>52</v>
      </c>
      <c r="C14" s="57">
        <v>3.79</v>
      </c>
      <c r="D14" s="34"/>
      <c r="G14" s="30"/>
    </row>
    <row r="15" spans="1:7" ht="15" customHeight="1" x14ac:dyDescent="0.25">
      <c r="A15" s="33"/>
      <c r="B15" s="54" t="s">
        <v>54</v>
      </c>
      <c r="C15" s="57">
        <v>0.9</v>
      </c>
      <c r="D15" s="34"/>
      <c r="G15" s="30"/>
    </row>
    <row r="16" spans="1:7" ht="15" customHeight="1" x14ac:dyDescent="0.25">
      <c r="A16" s="33"/>
      <c r="B16" s="59" t="s">
        <v>56</v>
      </c>
      <c r="C16" s="57">
        <v>0.92</v>
      </c>
      <c r="D16" s="34"/>
      <c r="G16" s="30"/>
    </row>
    <row r="17" spans="1:7" ht="15" customHeight="1" x14ac:dyDescent="0.25">
      <c r="A17" s="33"/>
      <c r="B17" s="59" t="s">
        <v>58</v>
      </c>
      <c r="C17" s="57">
        <v>0.75</v>
      </c>
      <c r="D17" s="34"/>
      <c r="G17" s="30"/>
    </row>
    <row r="18" spans="1:7" ht="15" customHeight="1" x14ac:dyDescent="0.25">
      <c r="A18" s="33"/>
      <c r="B18" s="54" t="s">
        <v>110</v>
      </c>
      <c r="C18" s="57">
        <v>0.67</v>
      </c>
      <c r="D18" s="34"/>
      <c r="G18" s="30"/>
    </row>
    <row r="19" spans="1:7" ht="15" customHeight="1" x14ac:dyDescent="0.25">
      <c r="A19" s="33"/>
      <c r="B19" s="54" t="s">
        <v>112</v>
      </c>
      <c r="C19" s="57">
        <v>0.81</v>
      </c>
      <c r="D19" s="34"/>
      <c r="G19" s="30"/>
    </row>
    <row r="20" spans="1:7" ht="15" customHeight="1" x14ac:dyDescent="0.25">
      <c r="A20" s="33"/>
      <c r="B20" s="59" t="s">
        <v>59</v>
      </c>
      <c r="C20" s="57">
        <v>0.87</v>
      </c>
      <c r="D20" s="34"/>
      <c r="G20" s="30"/>
    </row>
    <row r="21" spans="1:7" ht="15" customHeight="1" x14ac:dyDescent="0.25">
      <c r="A21" s="33"/>
      <c r="B21" s="54" t="s">
        <v>61</v>
      </c>
      <c r="C21" s="57">
        <v>0.66</v>
      </c>
      <c r="D21" s="34"/>
      <c r="G21" s="30"/>
    </row>
    <row r="22" spans="1:7" ht="15" customHeight="1" x14ac:dyDescent="0.25">
      <c r="A22" s="33"/>
      <c r="B22" s="59" t="s">
        <v>62</v>
      </c>
      <c r="C22" s="57">
        <v>0.75</v>
      </c>
      <c r="D22" s="34"/>
      <c r="G22" s="30"/>
    </row>
    <row r="23" spans="1:7" ht="15" customHeight="1" x14ac:dyDescent="0.25">
      <c r="A23" s="33"/>
      <c r="B23" s="54" t="s">
        <v>63</v>
      </c>
      <c r="C23" s="57">
        <v>0.92</v>
      </c>
      <c r="D23" s="34"/>
      <c r="G23" s="30"/>
    </row>
    <row r="24" spans="1:7" ht="15" customHeight="1" x14ac:dyDescent="0.25">
      <c r="A24" s="33"/>
      <c r="B24" s="54" t="s">
        <v>64</v>
      </c>
      <c r="C24" s="57">
        <v>0.67</v>
      </c>
      <c r="D24" s="34"/>
      <c r="G24" s="30"/>
    </row>
    <row r="25" spans="1:7" ht="15" customHeight="1" x14ac:dyDescent="0.25">
      <c r="A25" s="33"/>
      <c r="B25" s="60"/>
      <c r="C25" s="53"/>
      <c r="D25" s="34"/>
      <c r="G25" s="30"/>
    </row>
    <row r="26" spans="1:7" ht="15" customHeight="1" x14ac:dyDescent="0.25">
      <c r="A26" s="33"/>
      <c r="B26" s="61" t="s">
        <v>1</v>
      </c>
      <c r="C26" s="53"/>
      <c r="D26" s="49"/>
      <c r="G26" s="30"/>
    </row>
    <row r="27" spans="1:7" ht="15" customHeight="1" x14ac:dyDescent="0.25">
      <c r="A27" s="33"/>
      <c r="B27" s="59" t="s">
        <v>46</v>
      </c>
      <c r="C27" s="64">
        <v>3450</v>
      </c>
      <c r="D27" s="35"/>
      <c r="G27" s="30"/>
    </row>
    <row r="28" spans="1:7" ht="30" customHeight="1" x14ac:dyDescent="0.25">
      <c r="A28" s="33"/>
      <c r="B28" s="59" t="s">
        <v>107</v>
      </c>
      <c r="C28" s="64">
        <v>300</v>
      </c>
      <c r="D28" s="35"/>
      <c r="G28" s="30"/>
    </row>
    <row r="29" spans="1:7" ht="15" customHeight="1" x14ac:dyDescent="0.25">
      <c r="A29" s="33"/>
      <c r="B29" s="59" t="s">
        <v>108</v>
      </c>
      <c r="C29" s="64">
        <f>3450-C28</f>
        <v>3150</v>
      </c>
      <c r="D29" s="35"/>
      <c r="G29" s="30"/>
    </row>
    <row r="30" spans="1:7" ht="15" customHeight="1" x14ac:dyDescent="0.25">
      <c r="A30" s="33"/>
      <c r="B30" s="59" t="s">
        <v>47</v>
      </c>
      <c r="C30" s="64">
        <v>2800</v>
      </c>
      <c r="D30" s="35"/>
      <c r="G30" s="30"/>
    </row>
    <row r="31" spans="1:7" ht="15" customHeight="1" x14ac:dyDescent="0.25">
      <c r="A31" s="33"/>
      <c r="B31" s="59" t="s">
        <v>115</v>
      </c>
      <c r="C31" s="64">
        <v>1850</v>
      </c>
      <c r="D31" s="35"/>
      <c r="G31" s="30"/>
    </row>
    <row r="32" spans="1:7" ht="15" customHeight="1" x14ac:dyDescent="0.25">
      <c r="A32" s="33"/>
      <c r="B32" s="59" t="s">
        <v>116</v>
      </c>
      <c r="C32" s="64">
        <v>3546</v>
      </c>
      <c r="D32" s="35"/>
      <c r="G32" s="30"/>
    </row>
    <row r="33" spans="1:7" ht="15" customHeight="1" x14ac:dyDescent="0.25">
      <c r="A33" s="33"/>
      <c r="B33" s="59" t="s">
        <v>69</v>
      </c>
      <c r="C33" s="64">
        <v>1850</v>
      </c>
      <c r="D33" s="35"/>
      <c r="G33" s="30"/>
    </row>
    <row r="34" spans="1:7" ht="15" customHeight="1" x14ac:dyDescent="0.25">
      <c r="A34" s="33"/>
      <c r="B34" s="59" t="s">
        <v>67</v>
      </c>
      <c r="C34" s="64">
        <v>1850</v>
      </c>
      <c r="D34" s="34"/>
      <c r="G34" s="30"/>
    </row>
    <row r="35" spans="1:7" ht="15" customHeight="1" x14ac:dyDescent="0.25">
      <c r="A35" s="33"/>
      <c r="B35" s="59" t="s">
        <v>68</v>
      </c>
      <c r="C35" s="64">
        <v>1850</v>
      </c>
      <c r="D35" s="34"/>
      <c r="G35" s="30"/>
    </row>
    <row r="36" spans="1:7" ht="20.25" customHeight="1" thickBot="1" x14ac:dyDescent="0.3">
      <c r="A36" s="33"/>
      <c r="B36" s="62" t="s">
        <v>70</v>
      </c>
      <c r="C36" s="65">
        <v>3250</v>
      </c>
      <c r="D36" s="34"/>
      <c r="G36" s="30"/>
    </row>
    <row r="37" spans="1:7" s="30" customFormat="1" ht="16.5" thickTop="1" thickBot="1" x14ac:dyDescent="0.3">
      <c r="B37" s="50"/>
      <c r="C37" s="51"/>
      <c r="G37" s="31"/>
    </row>
    <row r="38" spans="1:7" ht="21.75" customHeight="1" thickTop="1" x14ac:dyDescent="0.35">
      <c r="A38" s="33"/>
      <c r="B38" s="69" t="s">
        <v>22</v>
      </c>
      <c r="C38" s="70"/>
      <c r="D38" s="34"/>
    </row>
    <row r="39" spans="1:7" ht="17.25" x14ac:dyDescent="0.25">
      <c r="A39" s="33"/>
      <c r="B39" s="39" t="s">
        <v>72</v>
      </c>
      <c r="C39" s="40">
        <v>17.2</v>
      </c>
      <c r="D39" s="35"/>
    </row>
    <row r="40" spans="1:7" x14ac:dyDescent="0.25">
      <c r="A40" s="33"/>
      <c r="B40" s="39" t="s">
        <v>4</v>
      </c>
      <c r="C40" s="40">
        <v>365</v>
      </c>
      <c r="D40" s="35"/>
    </row>
    <row r="41" spans="1:7" ht="32.25" x14ac:dyDescent="0.25">
      <c r="A41" s="33"/>
      <c r="B41" s="39" t="s">
        <v>74</v>
      </c>
      <c r="C41" s="40">
        <v>8.33</v>
      </c>
      <c r="D41" s="36"/>
    </row>
    <row r="42" spans="1:7" ht="30" x14ac:dyDescent="0.25">
      <c r="A42" s="33"/>
      <c r="B42" s="39" t="s">
        <v>5</v>
      </c>
      <c r="C42" s="41">
        <f>C11-C43</f>
        <v>75.599999999999994</v>
      </c>
      <c r="D42" s="35"/>
    </row>
    <row r="43" spans="1:7" ht="17.25" x14ac:dyDescent="0.25">
      <c r="A43" s="33"/>
      <c r="B43" s="39" t="s">
        <v>76</v>
      </c>
      <c r="C43" s="40">
        <v>55.4</v>
      </c>
      <c r="D43" s="35"/>
    </row>
    <row r="44" spans="1:7" ht="62.25" x14ac:dyDescent="0.25">
      <c r="A44" s="33"/>
      <c r="B44" s="39" t="s">
        <v>77</v>
      </c>
      <c r="C44" s="40">
        <v>0.91</v>
      </c>
      <c r="D44" s="35"/>
    </row>
    <row r="45" spans="1:7" ht="32.25" x14ac:dyDescent="0.25">
      <c r="A45" s="33"/>
      <c r="B45" s="39" t="s">
        <v>78</v>
      </c>
      <c r="C45" s="40">
        <v>0.8</v>
      </c>
      <c r="D45" s="35"/>
    </row>
    <row r="46" spans="1:7" ht="17.25" x14ac:dyDescent="0.25">
      <c r="A46" s="33"/>
      <c r="B46" s="39" t="s">
        <v>79</v>
      </c>
      <c r="C46" s="40">
        <v>5.4</v>
      </c>
      <c r="D46" s="35"/>
    </row>
    <row r="47" spans="1:7" ht="32.25" x14ac:dyDescent="0.25">
      <c r="A47" s="33"/>
      <c r="B47" s="39" t="s">
        <v>80</v>
      </c>
      <c r="C47" s="40">
        <v>55</v>
      </c>
      <c r="D47" s="35"/>
    </row>
    <row r="48" spans="1:7" ht="17.25" x14ac:dyDescent="0.25">
      <c r="A48" s="33"/>
      <c r="B48" s="39" t="s">
        <v>81</v>
      </c>
      <c r="C48" s="40">
        <v>138500</v>
      </c>
      <c r="D48" s="36"/>
    </row>
    <row r="49" spans="1:4" ht="17.25" x14ac:dyDescent="0.25">
      <c r="A49" s="33"/>
      <c r="B49" s="39" t="s">
        <v>82</v>
      </c>
      <c r="C49" s="40">
        <v>91452</v>
      </c>
      <c r="D49" s="35"/>
    </row>
    <row r="50" spans="1:4" x14ac:dyDescent="0.25">
      <c r="A50" s="33"/>
      <c r="B50" s="42" t="s">
        <v>0</v>
      </c>
      <c r="C50" s="43"/>
      <c r="D50" s="35"/>
    </row>
    <row r="51" spans="1:4" ht="15" customHeight="1" x14ac:dyDescent="0.25">
      <c r="A51" s="33"/>
      <c r="B51" s="44" t="s">
        <v>84</v>
      </c>
      <c r="C51" s="40">
        <v>15.1</v>
      </c>
      <c r="D51" s="36"/>
    </row>
    <row r="52" spans="1:4" ht="15" customHeight="1" x14ac:dyDescent="0.25">
      <c r="A52" s="33"/>
      <c r="B52" s="44" t="s">
        <v>85</v>
      </c>
      <c r="C52" s="40">
        <v>20</v>
      </c>
      <c r="D52" s="35"/>
    </row>
    <row r="53" spans="1:4" ht="15" customHeight="1" x14ac:dyDescent="0.25">
      <c r="A53" s="33"/>
      <c r="B53" s="44" t="s">
        <v>86</v>
      </c>
      <c r="C53" s="40">
        <v>14.5</v>
      </c>
      <c r="D53" s="35"/>
    </row>
    <row r="54" spans="1:4" ht="15" customHeight="1" x14ac:dyDescent="0.25">
      <c r="A54" s="33"/>
      <c r="B54" s="44" t="s">
        <v>87</v>
      </c>
      <c r="C54" s="40">
        <v>15.1</v>
      </c>
      <c r="D54" s="36"/>
    </row>
    <row r="55" spans="1:4" ht="15" customHeight="1" x14ac:dyDescent="0.25">
      <c r="A55" s="33"/>
      <c r="B55" s="44" t="s">
        <v>61</v>
      </c>
      <c r="C55" s="40">
        <v>15.5</v>
      </c>
      <c r="D55" s="35"/>
    </row>
    <row r="56" spans="1:4" ht="15" customHeight="1" x14ac:dyDescent="0.25">
      <c r="A56" s="33"/>
      <c r="B56" s="44" t="s">
        <v>103</v>
      </c>
      <c r="C56" s="40">
        <v>20</v>
      </c>
      <c r="D56" s="36"/>
    </row>
    <row r="57" spans="1:4" ht="15" customHeight="1" x14ac:dyDescent="0.25">
      <c r="A57" s="33"/>
      <c r="B57" s="44" t="s">
        <v>100</v>
      </c>
      <c r="C57" s="40">
        <v>10</v>
      </c>
      <c r="D57" s="36"/>
    </row>
    <row r="58" spans="1:4" ht="15" customHeight="1" x14ac:dyDescent="0.25">
      <c r="A58" s="33"/>
      <c r="B58" s="42" t="s">
        <v>2</v>
      </c>
      <c r="C58" s="43"/>
      <c r="D58" s="35"/>
    </row>
    <row r="59" spans="1:4" ht="15" customHeight="1" x14ac:dyDescent="0.25">
      <c r="A59" s="33"/>
      <c r="B59" s="44" t="s">
        <v>84</v>
      </c>
      <c r="C59" s="45">
        <v>20</v>
      </c>
      <c r="D59" s="35"/>
    </row>
    <row r="60" spans="1:4" ht="15" customHeight="1" x14ac:dyDescent="0.25">
      <c r="A60" s="33"/>
      <c r="B60" s="44" t="s">
        <v>85</v>
      </c>
      <c r="C60" s="45">
        <v>90</v>
      </c>
      <c r="D60" s="35"/>
    </row>
    <row r="61" spans="1:4" ht="15" customHeight="1" x14ac:dyDescent="0.25">
      <c r="A61" s="33"/>
      <c r="B61" s="44" t="s">
        <v>86</v>
      </c>
      <c r="C61" s="45">
        <v>20</v>
      </c>
      <c r="D61" s="35"/>
    </row>
    <row r="62" spans="1:4" ht="15" customHeight="1" x14ac:dyDescent="0.25">
      <c r="A62" s="33"/>
      <c r="B62" s="44" t="s">
        <v>87</v>
      </c>
      <c r="C62" s="45">
        <v>20</v>
      </c>
      <c r="D62" s="35"/>
    </row>
    <row r="63" spans="1:4" ht="15" customHeight="1" x14ac:dyDescent="0.25">
      <c r="A63" s="33"/>
      <c r="B63" s="44" t="s">
        <v>90</v>
      </c>
      <c r="C63" s="45">
        <v>0</v>
      </c>
      <c r="D63" s="35"/>
    </row>
    <row r="64" spans="1:4" ht="15" customHeight="1" x14ac:dyDescent="0.25">
      <c r="A64" s="33"/>
      <c r="B64" s="44" t="s">
        <v>91</v>
      </c>
      <c r="C64" s="45">
        <v>150</v>
      </c>
      <c r="D64" s="35"/>
    </row>
    <row r="65" spans="1:4" ht="15" customHeight="1" x14ac:dyDescent="0.25">
      <c r="A65" s="33"/>
      <c r="B65" s="44" t="s">
        <v>92</v>
      </c>
      <c r="C65" s="45">
        <v>100</v>
      </c>
      <c r="D65" s="35"/>
    </row>
    <row r="66" spans="1:4" ht="32.25" x14ac:dyDescent="0.25">
      <c r="A66" s="33"/>
      <c r="B66" s="42" t="s">
        <v>96</v>
      </c>
      <c r="C66" s="41"/>
      <c r="D66" s="35"/>
    </row>
    <row r="67" spans="1:4" x14ac:dyDescent="0.25">
      <c r="A67" s="33"/>
      <c r="B67" s="44" t="s">
        <v>9</v>
      </c>
      <c r="C67" s="40">
        <v>14.9</v>
      </c>
      <c r="D67" s="35"/>
    </row>
    <row r="68" spans="1:4" x14ac:dyDescent="0.25">
      <c r="A68" s="33"/>
      <c r="B68" s="44" t="s">
        <v>11</v>
      </c>
      <c r="C68" s="40">
        <v>10.7</v>
      </c>
      <c r="D68" s="35"/>
    </row>
    <row r="69" spans="1:4" x14ac:dyDescent="0.25">
      <c r="A69" s="33"/>
      <c r="B69" s="44" t="s">
        <v>12</v>
      </c>
      <c r="C69" s="40">
        <v>16.3</v>
      </c>
      <c r="D69" s="35"/>
    </row>
    <row r="70" spans="1:4" x14ac:dyDescent="0.25">
      <c r="A70" s="33"/>
      <c r="B70" s="44" t="s">
        <v>10</v>
      </c>
      <c r="C70" s="40">
        <v>350</v>
      </c>
      <c r="D70" s="35"/>
    </row>
    <row r="71" spans="1:4" ht="17.25" x14ac:dyDescent="0.25">
      <c r="A71" s="33"/>
      <c r="B71" s="44" t="s">
        <v>97</v>
      </c>
      <c r="C71" s="46">
        <f>C70/3</f>
        <v>116.66666666666667</v>
      </c>
      <c r="D71" s="35"/>
    </row>
    <row r="72" spans="1:4" ht="30" x14ac:dyDescent="0.25">
      <c r="A72" s="33"/>
      <c r="B72" s="42" t="s">
        <v>15</v>
      </c>
      <c r="C72" s="41"/>
      <c r="D72" s="37"/>
    </row>
    <row r="73" spans="1:4" ht="17.25" x14ac:dyDescent="0.25">
      <c r="A73" s="33"/>
      <c r="B73" s="44" t="s">
        <v>99</v>
      </c>
      <c r="C73" s="47">
        <v>0.5</v>
      </c>
      <c r="D73" s="35"/>
    </row>
    <row r="74" spans="1:4" x14ac:dyDescent="0.25">
      <c r="A74" s="33"/>
      <c r="B74" s="44" t="s">
        <v>9</v>
      </c>
      <c r="C74" s="40">
        <f>C67*C73</f>
        <v>7.45</v>
      </c>
      <c r="D74" s="34"/>
    </row>
    <row r="75" spans="1:4" x14ac:dyDescent="0.25">
      <c r="A75" s="33"/>
      <c r="B75" s="44" t="s">
        <v>11</v>
      </c>
      <c r="C75" s="40">
        <f>C68*C73</f>
        <v>5.35</v>
      </c>
      <c r="D75" s="34"/>
    </row>
    <row r="76" spans="1:4" x14ac:dyDescent="0.25">
      <c r="A76" s="33"/>
      <c r="B76" s="44" t="s">
        <v>12</v>
      </c>
      <c r="C76" s="40">
        <f>C69*C73</f>
        <v>8.15</v>
      </c>
      <c r="D76" s="34"/>
    </row>
    <row r="77" spans="1:4" x14ac:dyDescent="0.25">
      <c r="A77" s="33"/>
      <c r="B77" s="44" t="s">
        <v>10</v>
      </c>
      <c r="C77" s="40">
        <f>C70*C73</f>
        <v>175</v>
      </c>
      <c r="D77" s="34"/>
    </row>
    <row r="78" spans="1:4" ht="15.75" thickBot="1" x14ac:dyDescent="0.3">
      <c r="A78" s="33"/>
      <c r="B78" s="48" t="s">
        <v>13</v>
      </c>
      <c r="C78" s="72">
        <f>C71*C73</f>
        <v>58.333333333333336</v>
      </c>
      <c r="D78" s="34"/>
    </row>
    <row r="79" spans="1:4" ht="16.5" thickTop="1" thickBot="1" x14ac:dyDescent="0.3">
      <c r="C79" s="71"/>
      <c r="D79" s="34"/>
    </row>
    <row r="80" spans="1:4" ht="15" customHeight="1" thickTop="1" thickBot="1" x14ac:dyDescent="0.3">
      <c r="B80" s="3" t="s">
        <v>36</v>
      </c>
      <c r="C80" s="63"/>
      <c r="D80" s="34"/>
    </row>
    <row r="81" spans="2:4" ht="15" customHeight="1" thickTop="1" thickBot="1" x14ac:dyDescent="0.3">
      <c r="B81" s="68" t="s">
        <v>39</v>
      </c>
      <c r="C81" s="63"/>
      <c r="D81" s="34"/>
    </row>
    <row r="82" spans="2:4" ht="15" customHeight="1" thickTop="1" thickBot="1" x14ac:dyDescent="0.3">
      <c r="B82" s="68"/>
      <c r="C82" s="63"/>
      <c r="D82" s="34"/>
    </row>
    <row r="83" spans="2:4" ht="15" customHeight="1" thickTop="1" thickBot="1" x14ac:dyDescent="0.3">
      <c r="B83" s="68"/>
      <c r="C83" s="63"/>
      <c r="D83" s="34"/>
    </row>
    <row r="84" spans="2:4" ht="15" customHeight="1" thickTop="1" thickBot="1" x14ac:dyDescent="0.3">
      <c r="B84" s="68" t="s">
        <v>41</v>
      </c>
      <c r="C84" s="63"/>
      <c r="D84" s="34"/>
    </row>
    <row r="85" spans="2:4" ht="15" customHeight="1" thickTop="1" thickBot="1" x14ac:dyDescent="0.3">
      <c r="B85" s="68"/>
      <c r="C85" s="63"/>
      <c r="D85" s="34"/>
    </row>
    <row r="86" spans="2:4" ht="15" customHeight="1" thickTop="1" thickBot="1" x14ac:dyDescent="0.3">
      <c r="B86" s="68"/>
      <c r="C86" s="63"/>
      <c r="D86" s="34"/>
    </row>
    <row r="87" spans="2:4" ht="15" customHeight="1" thickTop="1" thickBot="1" x14ac:dyDescent="0.3">
      <c r="B87" s="68" t="s">
        <v>51</v>
      </c>
      <c r="C87" s="63"/>
      <c r="D87" s="34"/>
    </row>
    <row r="88" spans="2:4" ht="32.25" customHeight="1" thickTop="1" thickBot="1" x14ac:dyDescent="0.3">
      <c r="B88" s="68"/>
      <c r="C88" s="63"/>
      <c r="D88" s="34"/>
    </row>
    <row r="89" spans="2:4" ht="15" customHeight="1" thickTop="1" thickBot="1" x14ac:dyDescent="0.3">
      <c r="B89" s="68"/>
      <c r="C89" s="63"/>
      <c r="D89" s="34"/>
    </row>
    <row r="90" spans="2:4" ht="15" customHeight="1" thickTop="1" thickBot="1" x14ac:dyDescent="0.3">
      <c r="B90" s="3" t="s">
        <v>43</v>
      </c>
      <c r="C90" s="63"/>
      <c r="D90" s="34"/>
    </row>
    <row r="91" spans="2:4" ht="15" customHeight="1" thickTop="1" thickBot="1" x14ac:dyDescent="0.3">
      <c r="B91" s="3" t="s">
        <v>106</v>
      </c>
      <c r="C91" s="63"/>
      <c r="D91" s="34"/>
    </row>
    <row r="92" spans="2:4" ht="28.5" customHeight="1" thickTop="1" thickBot="1" x14ac:dyDescent="0.3">
      <c r="B92" s="23" t="s">
        <v>66</v>
      </c>
      <c r="C92" s="63"/>
      <c r="D92" s="34"/>
    </row>
    <row r="93" spans="2:4" ht="76.5" customHeight="1" thickTop="1" thickBot="1" x14ac:dyDescent="0.3">
      <c r="B93" s="23" t="s">
        <v>71</v>
      </c>
      <c r="C93" s="63"/>
      <c r="D93" s="34"/>
    </row>
    <row r="94" spans="2:4" ht="54" customHeight="1" thickTop="1" thickBot="1" x14ac:dyDescent="0.3">
      <c r="B94" s="23" t="s">
        <v>73</v>
      </c>
      <c r="C94" s="63"/>
      <c r="D94" s="34"/>
    </row>
    <row r="95" spans="2:4" ht="54" customHeight="1" thickTop="1" thickBot="1" x14ac:dyDescent="0.3">
      <c r="B95" s="23" t="s">
        <v>75</v>
      </c>
      <c r="C95" s="63"/>
      <c r="D95" s="34"/>
    </row>
    <row r="96" spans="2:4" ht="39.75" customHeight="1" thickTop="1" thickBot="1" x14ac:dyDescent="0.3">
      <c r="B96" s="23" t="s">
        <v>83</v>
      </c>
      <c r="C96" s="63"/>
      <c r="D96" s="34"/>
    </row>
    <row r="97" spans="1:7" ht="32.25" customHeight="1" thickTop="1" thickBot="1" x14ac:dyDescent="0.3">
      <c r="B97" s="23" t="s">
        <v>53</v>
      </c>
      <c r="C97" s="63"/>
      <c r="D97" s="34"/>
    </row>
    <row r="98" spans="1:7" ht="32.25" customHeight="1" thickTop="1" thickBot="1" x14ac:dyDescent="0.3">
      <c r="B98" s="23" t="s">
        <v>55</v>
      </c>
      <c r="C98" s="63"/>
      <c r="D98" s="34"/>
    </row>
    <row r="99" spans="1:7" ht="31.5" thickTop="1" thickBot="1" x14ac:dyDescent="0.3">
      <c r="B99" s="23" t="s">
        <v>57</v>
      </c>
      <c r="C99" s="63"/>
      <c r="D99" s="34"/>
    </row>
    <row r="100" spans="1:7" ht="31.5" thickTop="1" thickBot="1" x14ac:dyDescent="0.3">
      <c r="B100" s="23" t="s">
        <v>60</v>
      </c>
      <c r="C100" s="63"/>
      <c r="D100" s="34"/>
    </row>
    <row r="101" spans="1:7" ht="31.5" thickTop="1" thickBot="1" x14ac:dyDescent="0.3">
      <c r="B101" s="23" t="s">
        <v>65</v>
      </c>
      <c r="C101" s="63"/>
      <c r="D101" s="34"/>
    </row>
    <row r="102" spans="1:7" ht="31.5" thickTop="1" thickBot="1" x14ac:dyDescent="0.3">
      <c r="B102" s="23" t="s">
        <v>88</v>
      </c>
      <c r="C102" s="63"/>
      <c r="D102" s="34"/>
    </row>
    <row r="103" spans="1:7" ht="61.5" thickTop="1" thickBot="1" x14ac:dyDescent="0.3">
      <c r="B103" s="23" t="s">
        <v>89</v>
      </c>
      <c r="C103" s="63"/>
      <c r="D103" s="34"/>
    </row>
    <row r="104" spans="1:7" ht="16.5" thickTop="1" thickBot="1" x14ac:dyDescent="0.3">
      <c r="B104" s="23" t="s">
        <v>93</v>
      </c>
      <c r="C104" s="63"/>
      <c r="D104" s="34"/>
    </row>
    <row r="105" spans="1:7" ht="92.25" customHeight="1" thickTop="1" thickBot="1" x14ac:dyDescent="0.3">
      <c r="B105" s="23" t="s">
        <v>94</v>
      </c>
      <c r="C105" s="63"/>
      <c r="D105" s="34"/>
    </row>
    <row r="106" spans="1:7" ht="181.5" thickTop="1" thickBot="1" x14ac:dyDescent="0.3">
      <c r="B106" s="23" t="s">
        <v>95</v>
      </c>
      <c r="C106" s="63"/>
      <c r="D106" s="34"/>
    </row>
    <row r="107" spans="1:7" ht="31.5" thickTop="1" thickBot="1" x14ac:dyDescent="0.3">
      <c r="B107" s="23" t="s">
        <v>98</v>
      </c>
      <c r="C107" s="63"/>
      <c r="D107" s="34"/>
    </row>
    <row r="108" spans="1:7" ht="76.5" thickTop="1" thickBot="1" x14ac:dyDescent="0.3">
      <c r="A108" s="32"/>
      <c r="B108" s="23" t="s">
        <v>101</v>
      </c>
      <c r="C108" s="63"/>
      <c r="D108" s="34"/>
    </row>
    <row r="109" spans="1:7" ht="91.5" thickTop="1" thickBot="1" x14ac:dyDescent="0.3">
      <c r="A109" s="32"/>
      <c r="B109" s="23" t="s">
        <v>111</v>
      </c>
      <c r="C109" s="63"/>
      <c r="D109" s="34"/>
    </row>
    <row r="110" spans="1:7" ht="360" customHeight="1" thickTop="1" thickBot="1" x14ac:dyDescent="0.3">
      <c r="A110" s="32"/>
      <c r="B110" s="23" t="s">
        <v>118</v>
      </c>
      <c r="C110" s="63"/>
      <c r="D110" s="34"/>
    </row>
    <row r="111" spans="1:7" s="30" customFormat="1" ht="15.75" thickTop="1" x14ac:dyDescent="0.25">
      <c r="C111" s="33"/>
      <c r="G111" s="31"/>
    </row>
    <row r="112" spans="1:7" s="30" customFormat="1" x14ac:dyDescent="0.25">
      <c r="C112" s="33"/>
      <c r="G112" s="31"/>
    </row>
    <row r="113" spans="3:7" s="30" customFormat="1" x14ac:dyDescent="0.25">
      <c r="C113" s="33"/>
      <c r="G113" s="31"/>
    </row>
    <row r="114" spans="3:7" s="30" customFormat="1" x14ac:dyDescent="0.25">
      <c r="C114" s="33"/>
      <c r="G114" s="31"/>
    </row>
    <row r="115" spans="3:7" s="30" customFormat="1" x14ac:dyDescent="0.25">
      <c r="C115" s="33"/>
      <c r="G115" s="31"/>
    </row>
    <row r="116" spans="3:7" s="30" customFormat="1" x14ac:dyDescent="0.25">
      <c r="C116" s="33"/>
      <c r="G116" s="31"/>
    </row>
    <row r="117" spans="3:7" s="30" customFormat="1" x14ac:dyDescent="0.25">
      <c r="C117" s="33"/>
      <c r="G117" s="31"/>
    </row>
    <row r="118" spans="3:7" s="30" customFormat="1" x14ac:dyDescent="0.25">
      <c r="C118" s="33"/>
      <c r="G118" s="31"/>
    </row>
    <row r="119" spans="3:7" s="30" customFormat="1" x14ac:dyDescent="0.25">
      <c r="C119" s="33"/>
      <c r="G119" s="31"/>
    </row>
    <row r="120" spans="3:7" s="30" customFormat="1" x14ac:dyDescent="0.25">
      <c r="C120" s="33"/>
      <c r="G120" s="31"/>
    </row>
    <row r="121" spans="3:7" s="30" customFormat="1" x14ac:dyDescent="0.25">
      <c r="C121" s="33"/>
      <c r="G121" s="31"/>
    </row>
    <row r="122" spans="3:7" s="30" customFormat="1" x14ac:dyDescent="0.25">
      <c r="C122" s="33"/>
      <c r="G122" s="31"/>
    </row>
    <row r="123" spans="3:7" s="30" customFormat="1" x14ac:dyDescent="0.25">
      <c r="C123" s="33"/>
      <c r="G123" s="31"/>
    </row>
    <row r="124" spans="3:7" s="30" customFormat="1" x14ac:dyDescent="0.25">
      <c r="C124" s="33"/>
      <c r="G124" s="31"/>
    </row>
    <row r="125" spans="3:7" s="30" customFormat="1" x14ac:dyDescent="0.25">
      <c r="C125" s="33"/>
      <c r="G125" s="31"/>
    </row>
    <row r="126" spans="3:7" s="30" customFormat="1" x14ac:dyDescent="0.25">
      <c r="C126" s="33"/>
      <c r="G126" s="31"/>
    </row>
    <row r="127" spans="3:7" s="30" customFormat="1" x14ac:dyDescent="0.25">
      <c r="C127" s="33"/>
      <c r="G127" s="31"/>
    </row>
    <row r="128" spans="3:7" s="30" customFormat="1" x14ac:dyDescent="0.25">
      <c r="C128" s="33"/>
      <c r="G128" s="31"/>
    </row>
    <row r="129" spans="3:7" s="30" customFormat="1" x14ac:dyDescent="0.25">
      <c r="C129" s="33"/>
      <c r="G129" s="31"/>
    </row>
    <row r="130" spans="3:7" s="30" customFormat="1" x14ac:dyDescent="0.25">
      <c r="C130" s="33"/>
      <c r="G130" s="31"/>
    </row>
    <row r="131" spans="3:7" s="30" customFormat="1" x14ac:dyDescent="0.25">
      <c r="C131" s="33"/>
      <c r="G131" s="31"/>
    </row>
    <row r="132" spans="3:7" s="30" customFormat="1" x14ac:dyDescent="0.25">
      <c r="C132" s="33"/>
      <c r="G132" s="31"/>
    </row>
    <row r="133" spans="3:7" s="30" customFormat="1" x14ac:dyDescent="0.25">
      <c r="C133" s="33"/>
      <c r="G133" s="31"/>
    </row>
    <row r="134" spans="3:7" s="30" customFormat="1" x14ac:dyDescent="0.25">
      <c r="C134" s="33"/>
      <c r="G134" s="31"/>
    </row>
    <row r="135" spans="3:7" s="30" customFormat="1" x14ac:dyDescent="0.25">
      <c r="C135" s="33"/>
      <c r="G135" s="31"/>
    </row>
    <row r="136" spans="3:7" s="30" customFormat="1" x14ac:dyDescent="0.25">
      <c r="C136" s="33"/>
      <c r="G136" s="31"/>
    </row>
    <row r="137" spans="3:7" s="30" customFormat="1" x14ac:dyDescent="0.25">
      <c r="C137" s="33"/>
      <c r="G137" s="31"/>
    </row>
    <row r="138" spans="3:7" s="30" customFormat="1" x14ac:dyDescent="0.25">
      <c r="C138" s="33"/>
      <c r="G138" s="31"/>
    </row>
    <row r="139" spans="3:7" s="30" customFormat="1" x14ac:dyDescent="0.25">
      <c r="C139" s="33"/>
      <c r="G139" s="31"/>
    </row>
    <row r="140" spans="3:7" s="30" customFormat="1" x14ac:dyDescent="0.25">
      <c r="C140" s="33"/>
      <c r="G140" s="31"/>
    </row>
    <row r="141" spans="3:7" s="30" customFormat="1" x14ac:dyDescent="0.25">
      <c r="C141" s="33"/>
      <c r="G141" s="31"/>
    </row>
    <row r="142" spans="3:7" s="30" customFormat="1" x14ac:dyDescent="0.25">
      <c r="C142" s="33"/>
      <c r="G142" s="31"/>
    </row>
    <row r="143" spans="3:7" s="30" customFormat="1" x14ac:dyDescent="0.25">
      <c r="C143" s="33"/>
      <c r="G143" s="31"/>
    </row>
    <row r="144" spans="3:7" s="30" customFormat="1" x14ac:dyDescent="0.25">
      <c r="C144" s="33"/>
      <c r="G144" s="31"/>
    </row>
    <row r="145" spans="3:7" s="30" customFormat="1" x14ac:dyDescent="0.25">
      <c r="C145" s="33"/>
      <c r="G145" s="31"/>
    </row>
    <row r="146" spans="3:7" s="30" customFormat="1" x14ac:dyDescent="0.25">
      <c r="C146" s="33"/>
      <c r="G146" s="31"/>
    </row>
    <row r="147" spans="3:7" s="30" customFormat="1" x14ac:dyDescent="0.25">
      <c r="C147" s="33"/>
      <c r="G147" s="31"/>
    </row>
    <row r="148" spans="3:7" s="30" customFormat="1" x14ac:dyDescent="0.25">
      <c r="C148" s="33"/>
      <c r="G148" s="31"/>
    </row>
    <row r="149" spans="3:7" s="30" customFormat="1" x14ac:dyDescent="0.25">
      <c r="C149" s="33"/>
      <c r="G149" s="31"/>
    </row>
    <row r="150" spans="3:7" s="30" customFormat="1" x14ac:dyDescent="0.25">
      <c r="C150" s="33"/>
      <c r="G150" s="31"/>
    </row>
    <row r="151" spans="3:7" s="30" customFormat="1" x14ac:dyDescent="0.25">
      <c r="C151" s="33"/>
      <c r="G151" s="31"/>
    </row>
    <row r="152" spans="3:7" s="30" customFormat="1" x14ac:dyDescent="0.25">
      <c r="C152" s="33"/>
      <c r="G152" s="31"/>
    </row>
    <row r="153" spans="3:7" s="30" customFormat="1" x14ac:dyDescent="0.25">
      <c r="C153" s="33"/>
      <c r="G153" s="31"/>
    </row>
    <row r="154" spans="3:7" s="30" customFormat="1" x14ac:dyDescent="0.25">
      <c r="C154" s="33"/>
      <c r="G154" s="31"/>
    </row>
    <row r="155" spans="3:7" s="30" customFormat="1" x14ac:dyDescent="0.25">
      <c r="C155" s="33"/>
      <c r="G155" s="31"/>
    </row>
    <row r="156" spans="3:7" s="30" customFormat="1" x14ac:dyDescent="0.25">
      <c r="C156" s="33"/>
      <c r="G156" s="31"/>
    </row>
    <row r="157" spans="3:7" s="30" customFormat="1" x14ac:dyDescent="0.25">
      <c r="C157" s="33"/>
      <c r="G157" s="31"/>
    </row>
    <row r="158" spans="3:7" s="30" customFormat="1" x14ac:dyDescent="0.25">
      <c r="C158" s="33"/>
      <c r="G158" s="31"/>
    </row>
    <row r="159" spans="3:7" s="30" customFormat="1" x14ac:dyDescent="0.25">
      <c r="C159" s="33"/>
      <c r="G159" s="31"/>
    </row>
    <row r="160" spans="3:7" s="30" customFormat="1" x14ac:dyDescent="0.25">
      <c r="C160" s="33"/>
      <c r="G160" s="31"/>
    </row>
    <row r="161" spans="3:7" s="30" customFormat="1" x14ac:dyDescent="0.25">
      <c r="C161" s="33"/>
      <c r="G161" s="31"/>
    </row>
    <row r="162" spans="3:7" s="30" customFormat="1" x14ac:dyDescent="0.25">
      <c r="C162" s="33"/>
      <c r="G162" s="31"/>
    </row>
    <row r="163" spans="3:7" s="30" customFormat="1" x14ac:dyDescent="0.25">
      <c r="C163" s="33"/>
      <c r="G163" s="31"/>
    </row>
    <row r="164" spans="3:7" s="30" customFormat="1" x14ac:dyDescent="0.25">
      <c r="C164" s="33"/>
      <c r="G164" s="31"/>
    </row>
    <row r="165" spans="3:7" s="30" customFormat="1" x14ac:dyDescent="0.25">
      <c r="C165" s="33"/>
      <c r="G165" s="31"/>
    </row>
    <row r="166" spans="3:7" s="30" customFormat="1" x14ac:dyDescent="0.25">
      <c r="C166" s="33"/>
      <c r="G166" s="31"/>
    </row>
    <row r="167" spans="3:7" s="30" customFormat="1" x14ac:dyDescent="0.25">
      <c r="C167" s="33"/>
      <c r="G167" s="31"/>
    </row>
    <row r="168" spans="3:7" s="30" customFormat="1" x14ac:dyDescent="0.25">
      <c r="C168" s="33"/>
      <c r="G168" s="31"/>
    </row>
    <row r="169" spans="3:7" s="30" customFormat="1" x14ac:dyDescent="0.25">
      <c r="C169" s="33"/>
      <c r="G169" s="31"/>
    </row>
    <row r="170" spans="3:7" s="30" customFormat="1" x14ac:dyDescent="0.25">
      <c r="C170" s="33"/>
      <c r="G170" s="31"/>
    </row>
    <row r="171" spans="3:7" s="30" customFormat="1" x14ac:dyDescent="0.25">
      <c r="C171" s="33"/>
      <c r="G171" s="31"/>
    </row>
    <row r="172" spans="3:7" s="30" customFormat="1" x14ac:dyDescent="0.25">
      <c r="C172" s="33"/>
      <c r="G172" s="31"/>
    </row>
    <row r="173" spans="3:7" s="30" customFormat="1" x14ac:dyDescent="0.25">
      <c r="C173" s="33"/>
      <c r="G173" s="31"/>
    </row>
    <row r="174" spans="3:7" s="30" customFormat="1" x14ac:dyDescent="0.25">
      <c r="C174" s="33"/>
      <c r="G174" s="31"/>
    </row>
    <row r="175" spans="3:7" s="30" customFormat="1" x14ac:dyDescent="0.25">
      <c r="C175" s="33"/>
      <c r="G175" s="31"/>
    </row>
    <row r="176" spans="3:7" s="30" customFormat="1" x14ac:dyDescent="0.25">
      <c r="C176" s="33"/>
      <c r="G176" s="31"/>
    </row>
    <row r="177" spans="3:7" s="30" customFormat="1" x14ac:dyDescent="0.25">
      <c r="C177" s="33"/>
      <c r="G177" s="31"/>
    </row>
    <row r="178" spans="3:7" s="30" customFormat="1" x14ac:dyDescent="0.25">
      <c r="C178" s="33"/>
      <c r="G178" s="31"/>
    </row>
    <row r="179" spans="3:7" s="30" customFormat="1" x14ac:dyDescent="0.25">
      <c r="C179" s="33"/>
      <c r="G179" s="31"/>
    </row>
    <row r="180" spans="3:7" s="30" customFormat="1" x14ac:dyDescent="0.25">
      <c r="C180" s="33"/>
      <c r="G180" s="31"/>
    </row>
    <row r="181" spans="3:7" s="30" customFormat="1" x14ac:dyDescent="0.25">
      <c r="C181" s="33"/>
      <c r="G181" s="31"/>
    </row>
    <row r="182" spans="3:7" s="30" customFormat="1" x14ac:dyDescent="0.25">
      <c r="C182" s="33"/>
      <c r="G182" s="31"/>
    </row>
  </sheetData>
  <mergeCells count="5">
    <mergeCell ref="B2:C2"/>
    <mergeCell ref="B87:B89"/>
    <mergeCell ref="B81:B83"/>
    <mergeCell ref="B84:B86"/>
    <mergeCell ref="B38:C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CB7B-0809-4E76-8E16-2518413602F9}">
  <dimension ref="A1:H21"/>
  <sheetViews>
    <sheetView workbookViewId="0">
      <selection activeCell="D9" sqref="D9"/>
    </sheetView>
  </sheetViews>
  <sheetFormatPr defaultRowHeight="15" x14ac:dyDescent="0.25"/>
  <cols>
    <col min="1" max="1" width="54.42578125" style="1" customWidth="1"/>
    <col min="2" max="2" width="12.28515625" style="1" customWidth="1"/>
    <col min="3" max="3" width="11.85546875" style="1" customWidth="1"/>
    <col min="4" max="5" width="12.42578125" style="1" customWidth="1"/>
    <col min="6" max="6" width="13.7109375" style="1" customWidth="1"/>
    <col min="7" max="7" width="30.85546875" style="1" customWidth="1"/>
    <col min="8" max="16384" width="9.140625" style="1"/>
  </cols>
  <sheetData>
    <row r="1" spans="1:8" ht="126" customHeight="1" x14ac:dyDescent="0.25">
      <c r="A1" s="2" t="s">
        <v>3</v>
      </c>
      <c r="B1" s="2" t="s">
        <v>7</v>
      </c>
      <c r="C1" s="2" t="s">
        <v>14</v>
      </c>
      <c r="D1" s="2" t="s">
        <v>2</v>
      </c>
      <c r="E1" s="2" t="s">
        <v>50</v>
      </c>
      <c r="F1"/>
      <c r="G1"/>
      <c r="H1"/>
    </row>
    <row r="2" spans="1:8" ht="47.25" customHeight="1" x14ac:dyDescent="0.25">
      <c r="A2" s="13" t="s">
        <v>21</v>
      </c>
      <c r="B2" s="12">
        <f>((Summary!C10*Summary!C39*Summary!C40*Summary!C41*Summary!C42)/Summary!C49)*(1/Summary!C24)*Summary!C7</f>
        <v>637.75347639339032</v>
      </c>
      <c r="C2" s="12"/>
      <c r="D2" s="12">
        <f>Summary!C65</f>
        <v>100</v>
      </c>
      <c r="E2" s="12">
        <f t="shared" ref="E2:E21" si="0">B2+C2+D2</f>
        <v>737.75347639339032</v>
      </c>
      <c r="F2"/>
      <c r="G2"/>
      <c r="H2"/>
    </row>
    <row r="3" spans="1:8" ht="47.25" customHeight="1" x14ac:dyDescent="0.25">
      <c r="A3" s="11" t="s">
        <v>20</v>
      </c>
      <c r="B3" s="9">
        <f>((Summary!C10*Summary!C39*Summary!C40*Summary!C41*Summary!C42)/Summary!C48)*(1/Summary!C21)*Summary!C6</f>
        <v>434.75729628145712</v>
      </c>
      <c r="C3" s="9"/>
      <c r="D3" s="9">
        <f>Summary!C64</f>
        <v>150</v>
      </c>
      <c r="E3" s="9">
        <f t="shared" si="0"/>
        <v>584.75729628145712</v>
      </c>
      <c r="F3"/>
      <c r="G3"/>
      <c r="H3"/>
    </row>
    <row r="4" spans="1:8" ht="47.25" customHeight="1" x14ac:dyDescent="0.25">
      <c r="A4" s="24" t="s">
        <v>8</v>
      </c>
      <c r="B4" s="25">
        <f>((Summary!$C$10*Summary!$C$39*Summary!$C$40*Summary!$C$41*Summary!$C$42)/3412)*(1/(Summary!C23))*Summary!$C$4</f>
        <v>564.24701785004322</v>
      </c>
      <c r="C4" s="25"/>
      <c r="D4" s="25">
        <f>Summary!C62</f>
        <v>20</v>
      </c>
      <c r="E4" s="25">
        <f t="shared" si="0"/>
        <v>584.24701785004322</v>
      </c>
      <c r="F4"/>
      <c r="G4"/>
      <c r="H4"/>
    </row>
    <row r="5" spans="1:8" ht="47.25" customHeight="1" x14ac:dyDescent="0.25">
      <c r="A5" s="10" t="s">
        <v>102</v>
      </c>
      <c r="B5" s="9">
        <f>((((Summary!C10*Summary!C39*Summary!C40*Summary!C41*Summary!C42)/Summary!C48)*(1/Summary!C22))+((Summary!C46/Summary!C22)*(Summary!C47/Summary!C48)*8760))*Summary!C6</f>
        <v>472.50386765909019</v>
      </c>
      <c r="C5" s="9"/>
      <c r="D5" s="9">
        <f>Summary!C63</f>
        <v>0</v>
      </c>
      <c r="E5" s="9">
        <f t="shared" si="0"/>
        <v>472.50386765909019</v>
      </c>
      <c r="F5"/>
      <c r="G5"/>
      <c r="H5"/>
    </row>
    <row r="6" spans="1:8" ht="47.25" customHeight="1" x14ac:dyDescent="0.25">
      <c r="A6" s="10" t="s">
        <v>19</v>
      </c>
      <c r="B6" s="9">
        <f>((((Summary!C10*Summary!C39*Summary!C40*Summary!C41*Summary!C42)/Summary!C48)*(1/Summary!C20))+((Summary!C46/Summary!C20)*(Summary!C47/Summary!C48)*8760))*Summary!C6</f>
        <v>407.33092039576741</v>
      </c>
      <c r="C6" s="9"/>
      <c r="D6" s="9">
        <f>Summary!C63</f>
        <v>0</v>
      </c>
      <c r="E6" s="9">
        <f t="shared" si="0"/>
        <v>407.33092039576741</v>
      </c>
      <c r="F6"/>
      <c r="G6"/>
      <c r="H6"/>
    </row>
    <row r="7" spans="1:8" ht="47.25" customHeight="1" x14ac:dyDescent="0.25">
      <c r="A7" s="8" t="s">
        <v>18</v>
      </c>
      <c r="B7" s="7">
        <f>((((Summary!C10*Summary!C39*Summary!C40*Summary!C41*Summary!C42)/100000)*(1/Summary!C17))+((Summary!C46/Summary!C17)*(Summary!C47/100000)*8760))*Summary!C5</f>
        <v>289.83966355583993</v>
      </c>
      <c r="C7" s="7"/>
      <c r="D7" s="7">
        <f>Summary!C63</f>
        <v>0</v>
      </c>
      <c r="E7" s="7">
        <f t="shared" si="0"/>
        <v>289.83966355583993</v>
      </c>
      <c r="F7"/>
      <c r="G7"/>
      <c r="H7"/>
    </row>
    <row r="8" spans="1:8" ht="47.25" customHeight="1" x14ac:dyDescent="0.25">
      <c r="A8" s="6" t="s">
        <v>16</v>
      </c>
      <c r="B8" s="7">
        <f>((Summary!C10*Summary!C39*Summary!C40*Summary!C41*Summary!C42)/100000)*(1/Summary!C15)*Summary!C5</f>
        <v>195.5693329632</v>
      </c>
      <c r="C8" s="7"/>
      <c r="D8" s="7">
        <f>Summary!C60</f>
        <v>90</v>
      </c>
      <c r="E8" s="7">
        <f t="shared" si="0"/>
        <v>285.5693329632</v>
      </c>
      <c r="F8"/>
      <c r="G8"/>
      <c r="H8"/>
    </row>
    <row r="9" spans="1:8" ht="47.25" customHeight="1" x14ac:dyDescent="0.25">
      <c r="A9" s="6" t="s">
        <v>113</v>
      </c>
      <c r="B9" s="7">
        <f>((Summary!C10*Summary!C39*Summary!C40*Summary!C41*Summary!C42)/100000)*(1/Summary!C18)*Summary!C5</f>
        <v>262.70507412967157</v>
      </c>
      <c r="C9" s="7"/>
      <c r="D9" s="7">
        <f>Summary!C61</f>
        <v>20</v>
      </c>
      <c r="E9" s="7">
        <f t="shared" si="0"/>
        <v>282.70507412967157</v>
      </c>
      <c r="F9"/>
      <c r="G9"/>
      <c r="H9"/>
    </row>
    <row r="10" spans="1:8" ht="47.25" customHeight="1" x14ac:dyDescent="0.25">
      <c r="A10" s="6" t="s">
        <v>114</v>
      </c>
      <c r="B10" s="7">
        <f>((Summary!C10*Summary!C39*Summary!C40*Summary!C41*Summary!C42)/100000)*(1/Summary!C19)*Summary!C5</f>
        <v>217.29925884799994</v>
      </c>
      <c r="C10" s="7"/>
      <c r="D10" s="7">
        <f>Summary!C61</f>
        <v>20</v>
      </c>
      <c r="E10" s="7">
        <f t="shared" si="0"/>
        <v>237.29925884799994</v>
      </c>
      <c r="F10"/>
      <c r="G10"/>
      <c r="H10"/>
    </row>
    <row r="11" spans="1:8" ht="47.25" customHeight="1" x14ac:dyDescent="0.25">
      <c r="A11" s="4" t="s">
        <v>34</v>
      </c>
      <c r="B11" s="5">
        <f>((Summary!$C$10*Summary!$C$39*Summary!$C$40*Summary!$C$41*Summary!$C$42)/3412)*(1/(Summary!C14*Summary!$C$44*Summary!$C$45))*Summary!$C$4</f>
        <v>188.14232669185819</v>
      </c>
      <c r="C11" s="5">
        <f>Summary!C76*Summary!C7</f>
        <v>28.769500000000001</v>
      </c>
      <c r="D11" s="5">
        <f>Summary!C59</f>
        <v>20</v>
      </c>
      <c r="E11" s="5">
        <f t="shared" si="0"/>
        <v>236.91182669185818</v>
      </c>
      <c r="F11"/>
      <c r="G11"/>
      <c r="H11"/>
    </row>
    <row r="12" spans="1:8" ht="47.25" customHeight="1" x14ac:dyDescent="0.25">
      <c r="A12" s="8" t="s">
        <v>17</v>
      </c>
      <c r="B12" s="7">
        <f>((((Summary!C10*Summary!C39*Summary!C40*Summary!C41*Summary!C42)/100000)*(1/Summary!C16))+((Summary!C46/Summary!C16)*(Summary!C47/100000)*8760))*Summary!C5</f>
        <v>236.28233442052169</v>
      </c>
      <c r="C12" s="7"/>
      <c r="D12" s="7">
        <f>Summary!C63</f>
        <v>0</v>
      </c>
      <c r="E12" s="7">
        <f t="shared" si="0"/>
        <v>236.28233442052169</v>
      </c>
      <c r="F12"/>
      <c r="G12"/>
      <c r="H12"/>
    </row>
    <row r="13" spans="1:8" ht="47.25" customHeight="1" x14ac:dyDescent="0.25">
      <c r="A13" s="4" t="s">
        <v>33</v>
      </c>
      <c r="B13" s="5">
        <f>((Summary!$C$10*Summary!$C$39*Summary!$C$40*Summary!$C$41*Summary!$C$42)/3412)*(1/(Summary!C14*Summary!$C$44*Summary!$C$45))*Summary!$C$4</f>
        <v>188.14232669185819</v>
      </c>
      <c r="C13" s="5">
        <f>Summary!C77*Summary!C4</f>
        <v>28</v>
      </c>
      <c r="D13" s="5">
        <f>Summary!C59</f>
        <v>20</v>
      </c>
      <c r="E13" s="5">
        <f t="shared" si="0"/>
        <v>236.14232669185819</v>
      </c>
      <c r="F13"/>
      <c r="G13"/>
      <c r="H13"/>
    </row>
    <row r="14" spans="1:8" ht="47.25" customHeight="1" x14ac:dyDescent="0.25">
      <c r="A14" s="4" t="s">
        <v>32</v>
      </c>
      <c r="B14" s="5">
        <f>((Summary!C10*Summary!C39*Summary!$C$40*Summary!$C$41*Summary!$C$42)/3412)*(1/(Summary!C14*Summary!$C$44))*Summary!$C$4</f>
        <v>150.51386135348656</v>
      </c>
      <c r="C14" s="5">
        <f>Summary!C69*Summary!C7</f>
        <v>57.539000000000001</v>
      </c>
      <c r="D14" s="5">
        <f>Summary!C59</f>
        <v>20</v>
      </c>
      <c r="E14" s="5">
        <f t="shared" si="0"/>
        <v>228.05286135348655</v>
      </c>
      <c r="F14"/>
      <c r="G14"/>
      <c r="H14"/>
    </row>
    <row r="15" spans="1:8" ht="47.25" customHeight="1" x14ac:dyDescent="0.25">
      <c r="A15" s="4" t="s">
        <v>31</v>
      </c>
      <c r="B15" s="5">
        <f>((Summary!$C$10*Summary!$C$39*Summary!$C$40*Summary!$C$41*Summary!$C$42)/3412)*(1/(Summary!C14*Summary!$C$44*Summary!$C$45))*Summary!$C$4</f>
        <v>188.14232669185819</v>
      </c>
      <c r="C15" s="5">
        <f>Summary!C75*Summary!C6</f>
        <v>19.206499999999998</v>
      </c>
      <c r="D15" s="5">
        <f>Summary!C59</f>
        <v>20</v>
      </c>
      <c r="E15" s="5">
        <f t="shared" si="0"/>
        <v>227.34882669185819</v>
      </c>
      <c r="F15"/>
      <c r="G15"/>
      <c r="H15"/>
    </row>
    <row r="16" spans="1:8" ht="47.25" customHeight="1" x14ac:dyDescent="0.25">
      <c r="A16" s="4" t="s">
        <v>30</v>
      </c>
      <c r="B16" s="5">
        <f>((Summary!C10*Summary!C39*Summary!$C$40*Summary!$C$41*Summary!$C$42)/3412)*(1/(Summary!C14*Summary!$C$44))*Summary!$C$4</f>
        <v>150.51386135348656</v>
      </c>
      <c r="C16" s="5">
        <f>Summary!C70*Summary!C4</f>
        <v>56</v>
      </c>
      <c r="D16" s="5">
        <f>Summary!C59</f>
        <v>20</v>
      </c>
      <c r="E16" s="5">
        <f t="shared" si="0"/>
        <v>226.51386135348656</v>
      </c>
      <c r="F16"/>
      <c r="G16"/>
      <c r="H16"/>
    </row>
    <row r="17" spans="1:8" ht="47.25" customHeight="1" x14ac:dyDescent="0.25">
      <c r="A17" s="4" t="s">
        <v>29</v>
      </c>
      <c r="B17" s="5">
        <f>((Summary!$C$10*Summary!$C$39*Summary!$C$40*Summary!$C$41*Summary!$C$42)/3412)*(1/(Summary!C14*Summary!$C$44*Summary!$C$45))*Summary!$C$4</f>
        <v>188.14232669185819</v>
      </c>
      <c r="C17" s="5">
        <f>Summary!C74*Summary!C5</f>
        <v>11.845500000000001</v>
      </c>
      <c r="D17" s="5">
        <f>Summary!C59</f>
        <v>20</v>
      </c>
      <c r="E17" s="5">
        <f t="shared" si="0"/>
        <v>219.98782669185817</v>
      </c>
      <c r="F17"/>
      <c r="G17"/>
      <c r="H17"/>
    </row>
    <row r="18" spans="1:8" ht="47.25" customHeight="1" x14ac:dyDescent="0.25">
      <c r="A18" s="4" t="s">
        <v>28</v>
      </c>
      <c r="B18" s="5">
        <f>((Summary!$C$10*Summary!$C$39*Summary!$C$40*Summary!$C$41*Summary!$C$42)/3412)*(1/(Summary!C14*Summary!$C$44*Summary!$C$45))*Summary!$C$4</f>
        <v>188.14232669185819</v>
      </c>
      <c r="C18" s="5">
        <f>Summary!C78*Summary!C4</f>
        <v>9.3333333333333339</v>
      </c>
      <c r="D18" s="5">
        <f>Summary!C59</f>
        <v>20</v>
      </c>
      <c r="E18" s="5">
        <f t="shared" si="0"/>
        <v>217.47566002519153</v>
      </c>
      <c r="F18"/>
      <c r="G18"/>
      <c r="H18"/>
    </row>
    <row r="19" spans="1:8" ht="47.25" customHeight="1" x14ac:dyDescent="0.25">
      <c r="A19" s="4" t="s">
        <v>27</v>
      </c>
      <c r="B19" s="5">
        <f>((Summary!C10*Summary!C39*Summary!$C$40*Summary!$C$41*Summary!$C$42)/3412)*(1/(Summary!C14*Summary!$C$44))*Summary!$C$4</f>
        <v>150.51386135348656</v>
      </c>
      <c r="C19" s="5">
        <f>Summary!C68*Summary!C6</f>
        <v>38.412999999999997</v>
      </c>
      <c r="D19" s="5">
        <f>Summary!C59</f>
        <v>20</v>
      </c>
      <c r="E19" s="5">
        <f t="shared" si="0"/>
        <v>208.92686135348657</v>
      </c>
      <c r="F19"/>
      <c r="G19"/>
      <c r="H19"/>
    </row>
    <row r="20" spans="1:8" ht="47.25" customHeight="1" x14ac:dyDescent="0.25">
      <c r="A20" s="4" t="s">
        <v>26</v>
      </c>
      <c r="B20" s="5">
        <f>((Summary!C10*Summary!C39*Summary!$C$40*Summary!$C$41*Summary!$C$42)/3412)*(1/(Summary!C14*Summary!$C$44))*Summary!$C$4</f>
        <v>150.51386135348656</v>
      </c>
      <c r="C20" s="5">
        <f>Summary!C67*Summary!C5</f>
        <v>23.691000000000003</v>
      </c>
      <c r="D20" s="5">
        <f>Summary!C59</f>
        <v>20</v>
      </c>
      <c r="E20" s="5">
        <f t="shared" si="0"/>
        <v>194.20486135348656</v>
      </c>
      <c r="F20"/>
      <c r="G20"/>
      <c r="H20"/>
    </row>
    <row r="21" spans="1:8" ht="47.25" customHeight="1" x14ac:dyDescent="0.25">
      <c r="A21" s="4" t="s">
        <v>25</v>
      </c>
      <c r="B21" s="5">
        <f>((Summary!C10*Summary!C39*Summary!$C$40*Summary!$C$41*Summary!$C$42)/3412)*(1/(Summary!C14*Summary!$C$44))*Summary!$C$4</f>
        <v>150.51386135348656</v>
      </c>
      <c r="C21" s="5">
        <f>Summary!C71*Summary!C4</f>
        <v>18.666666666666668</v>
      </c>
      <c r="D21" s="5">
        <f>Summary!C59</f>
        <v>20</v>
      </c>
      <c r="E21" s="5">
        <f t="shared" si="0"/>
        <v>189.18052802015322</v>
      </c>
      <c r="F21"/>
      <c r="G21"/>
      <c r="H21"/>
    </row>
  </sheetData>
  <sortState xmlns:xlrd2="http://schemas.microsoft.com/office/spreadsheetml/2017/richdata2" ref="A2:H21">
    <sortCondition descending="1" ref="E2:E2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09ED-130D-4470-90D4-D224769B312F}">
  <dimension ref="A1:I21"/>
  <sheetViews>
    <sheetView workbookViewId="0">
      <selection sqref="A1:XFD1048576"/>
    </sheetView>
  </sheetViews>
  <sheetFormatPr defaultColWidth="21.140625" defaultRowHeight="15" x14ac:dyDescent="0.25"/>
  <cols>
    <col min="1" max="1" width="75.5703125" customWidth="1"/>
    <col min="2" max="2" width="18.140625" customWidth="1"/>
    <col min="3" max="6" width="14.85546875" customWidth="1"/>
  </cols>
  <sheetData>
    <row r="1" spans="1:9" ht="45" x14ac:dyDescent="0.25">
      <c r="A1" s="2" t="str">
        <f>AnnualCosts!A1</f>
        <v>System/Fuel Type</v>
      </c>
      <c r="B1" s="2" t="s">
        <v>1</v>
      </c>
      <c r="C1" s="2" t="s">
        <v>44</v>
      </c>
      <c r="D1" s="2" t="s">
        <v>45</v>
      </c>
      <c r="E1" s="2" t="s">
        <v>48</v>
      </c>
      <c r="F1" s="2" t="s">
        <v>49</v>
      </c>
      <c r="G1" s="2" t="str">
        <f>AnnualCosts!B1</f>
        <v>Annual Water Heating Cost</v>
      </c>
      <c r="H1" s="2" t="str">
        <f>AnnualCosts!C1</f>
        <v>Additional Annual Space-Heating Cost</v>
      </c>
      <c r="I1" s="2" t="str">
        <f>AnnualCosts!D1</f>
        <v>Annual Maintenance Cost</v>
      </c>
    </row>
    <row r="2" spans="1:9" x14ac:dyDescent="0.25">
      <c r="A2" s="13" t="str">
        <f>AnnualCosts!A2</f>
        <v>Propane Storage Tank Water Heater</v>
      </c>
      <c r="B2" s="16">
        <f>Summary!C34</f>
        <v>1850</v>
      </c>
      <c r="C2" s="12">
        <f>I2*15</f>
        <v>1500</v>
      </c>
      <c r="D2" s="12">
        <f>G2*15</f>
        <v>9566.3021459008542</v>
      </c>
      <c r="E2" s="12">
        <f>H2*15</f>
        <v>0</v>
      </c>
      <c r="F2" s="12">
        <f>B2+C2+D2+E2</f>
        <v>12916.302145900854</v>
      </c>
      <c r="G2" s="12">
        <f>AnnualCosts!B2</f>
        <v>637.75347639339032</v>
      </c>
      <c r="H2" s="12">
        <f>AnnualCosts!C2</f>
        <v>0</v>
      </c>
      <c r="I2" s="12">
        <f>AnnualCosts!D2</f>
        <v>100</v>
      </c>
    </row>
    <row r="3" spans="1:9" x14ac:dyDescent="0.25">
      <c r="A3" s="10" t="str">
        <f>AnnualCosts!A4</f>
        <v>Electric Storage Tank Water Heater</v>
      </c>
      <c r="B3" s="21">
        <f>Summary!C36</f>
        <v>3250</v>
      </c>
      <c r="C3" s="9">
        <f>I3*15</f>
        <v>300</v>
      </c>
      <c r="D3" s="9">
        <f>G3*15</f>
        <v>8463.705267750649</v>
      </c>
      <c r="E3" s="9">
        <f>H3*15</f>
        <v>0</v>
      </c>
      <c r="F3" s="9">
        <f>B3+C3+D3+E3</f>
        <v>12013.705267750649</v>
      </c>
      <c r="G3" s="9">
        <f>AnnualCosts!B4</f>
        <v>564.24701785004322</v>
      </c>
      <c r="H3" s="9">
        <f>AnnualCosts!C4</f>
        <v>0</v>
      </c>
      <c r="I3" s="9">
        <f>AnnualCosts!D4</f>
        <v>20</v>
      </c>
    </row>
    <row r="4" spans="1:9" x14ac:dyDescent="0.25">
      <c r="A4" s="15" t="str">
        <f>AnnualCosts!A3</f>
        <v>Oil Storage Tank Water Heater</v>
      </c>
      <c r="B4" s="17">
        <f>Summary!C33</f>
        <v>1850</v>
      </c>
      <c r="C4" s="14">
        <f>I4*15</f>
        <v>2250</v>
      </c>
      <c r="D4" s="14">
        <f>G4*15</f>
        <v>6521.3594442218564</v>
      </c>
      <c r="E4" s="14">
        <f>H4*15</f>
        <v>0</v>
      </c>
      <c r="F4" s="14">
        <f>B4+C4+D4+E4</f>
        <v>10621.359444221856</v>
      </c>
      <c r="G4" s="14">
        <f>AnnualCosts!B3</f>
        <v>434.75729628145712</v>
      </c>
      <c r="H4" s="14">
        <f>AnnualCosts!C3</f>
        <v>0</v>
      </c>
      <c r="I4" s="14">
        <f>AnnualCosts!D3</f>
        <v>150</v>
      </c>
    </row>
    <row r="5" spans="1:9" x14ac:dyDescent="0.25">
      <c r="A5" s="10" t="str">
        <f>AnnualCosts!A6</f>
        <v>Oil Indirect Water Heater Attached to New, Higher Efficiency Boiler</v>
      </c>
      <c r="B5" s="21">
        <f>Summary!C36</f>
        <v>3250</v>
      </c>
      <c r="C5" s="9">
        <f>I5*15</f>
        <v>0</v>
      </c>
      <c r="D5" s="9">
        <f>G5*15</f>
        <v>6109.9638059365116</v>
      </c>
      <c r="E5" s="9">
        <f>H5*15</f>
        <v>0</v>
      </c>
      <c r="F5" s="9">
        <f>B5+C5+D5+E5</f>
        <v>9359.9638059365116</v>
      </c>
      <c r="G5" s="9">
        <f>AnnualCosts!B6</f>
        <v>407.33092039576741</v>
      </c>
      <c r="H5" s="9">
        <f>AnnualCosts!C6</f>
        <v>0</v>
      </c>
      <c r="I5" s="9">
        <f>AnnualCosts!D6</f>
        <v>0</v>
      </c>
    </row>
    <row r="6" spans="1:9" x14ac:dyDescent="0.25">
      <c r="A6" s="11" t="str">
        <f>AnnualCosts!A5</f>
        <v>Oil Indirect Water Heater Attached to Average Boiler (5+ Years Old)</v>
      </c>
      <c r="B6" s="18">
        <f>Summary!C35</f>
        <v>1850</v>
      </c>
      <c r="C6" s="9">
        <f>I6*15</f>
        <v>0</v>
      </c>
      <c r="D6" s="9">
        <f>G6*15</f>
        <v>7087.5580148863528</v>
      </c>
      <c r="E6" s="9">
        <f>H6*15</f>
        <v>0</v>
      </c>
      <c r="F6" s="9">
        <f>B6+C6+D6+E6</f>
        <v>8937.5580148863519</v>
      </c>
      <c r="G6" s="9">
        <f>AnnualCosts!B5</f>
        <v>472.50386765909019</v>
      </c>
      <c r="H6" s="9">
        <f>AnnualCosts!C5</f>
        <v>0</v>
      </c>
      <c r="I6" s="9">
        <f>AnnualCosts!D5</f>
        <v>0</v>
      </c>
    </row>
    <row r="7" spans="1:9" x14ac:dyDescent="0.25">
      <c r="A7" s="8" t="str">
        <f>AnnualCosts!A7</f>
        <v>Gas Indirect Water Heater Attached to Average Gas Boiler (5+ Years Old)</v>
      </c>
      <c r="B7" s="22">
        <f>Summary!$C$36</f>
        <v>3250</v>
      </c>
      <c r="C7" s="7">
        <f>I7*15</f>
        <v>0</v>
      </c>
      <c r="D7" s="7">
        <f>G7*15</f>
        <v>4347.5949533375988</v>
      </c>
      <c r="E7" s="7">
        <f>H7*15</f>
        <v>0</v>
      </c>
      <c r="F7" s="7">
        <f>B7+C7+D7+E7</f>
        <v>7597.5949533375988</v>
      </c>
      <c r="G7" s="7">
        <f>AnnualCosts!B7</f>
        <v>289.83966355583993</v>
      </c>
      <c r="H7" s="7">
        <f>AnnualCosts!C7</f>
        <v>0</v>
      </c>
      <c r="I7" s="7">
        <f>AnnualCosts!D7</f>
        <v>0</v>
      </c>
    </row>
    <row r="8" spans="1:9" x14ac:dyDescent="0.25">
      <c r="A8" s="8" t="str">
        <f>AnnualCosts!A10</f>
        <v>Gas Storage Tank Water Heater - Energy Star</v>
      </c>
      <c r="B8" s="22">
        <f>Summary!C32</f>
        <v>3546</v>
      </c>
      <c r="C8" s="7">
        <f>I8*15</f>
        <v>300</v>
      </c>
      <c r="D8" s="7">
        <f>G8*15</f>
        <v>3259.4888827199989</v>
      </c>
      <c r="E8" s="7">
        <f>H8*15</f>
        <v>0</v>
      </c>
      <c r="F8" s="7">
        <f>B8+C8+D8+E8</f>
        <v>7105.4888827199993</v>
      </c>
      <c r="G8" s="7">
        <f>AnnualCosts!B10</f>
        <v>217.29925884799994</v>
      </c>
      <c r="H8" s="7">
        <f>AnnualCosts!C9</f>
        <v>0</v>
      </c>
      <c r="I8" s="7">
        <f>AnnualCosts!D9</f>
        <v>20</v>
      </c>
    </row>
    <row r="9" spans="1:9" x14ac:dyDescent="0.25">
      <c r="A9" s="6" t="str">
        <f>AnnualCosts!A8</f>
        <v>Gas Tankless Water Heater</v>
      </c>
      <c r="B9" s="19">
        <f>Summary!$C$30</f>
        <v>2800</v>
      </c>
      <c r="C9" s="7">
        <f>I9*15</f>
        <v>1350</v>
      </c>
      <c r="D9" s="7">
        <f>G9*15</f>
        <v>2933.539994448</v>
      </c>
      <c r="E9" s="7">
        <f>H9*15</f>
        <v>0</v>
      </c>
      <c r="F9" s="7">
        <f>B9+C9+D9+E9</f>
        <v>7083.5399944479996</v>
      </c>
      <c r="G9" s="7">
        <f>AnnualCosts!B8</f>
        <v>195.5693329632</v>
      </c>
      <c r="H9" s="7">
        <f>AnnualCosts!C8</f>
        <v>0</v>
      </c>
      <c r="I9" s="7">
        <f>AnnualCosts!D8</f>
        <v>90</v>
      </c>
    </row>
    <row r="10" spans="1:9" x14ac:dyDescent="0.25">
      <c r="A10" s="8" t="str">
        <f>AnnualCosts!A12</f>
        <v>Gas Indirect Water Heater Attached to New, Higher Efficiency Boiler</v>
      </c>
      <c r="B10" s="22">
        <f>Summary!C36</f>
        <v>3250</v>
      </c>
      <c r="C10" s="7">
        <f>I10*15</f>
        <v>0</v>
      </c>
      <c r="D10" s="7">
        <f>G10*15</f>
        <v>3544.2350163078254</v>
      </c>
      <c r="E10" s="7">
        <f>H10*15</f>
        <v>0</v>
      </c>
      <c r="F10" s="7">
        <f>B10+C10+D10+E10</f>
        <v>6794.2350163078254</v>
      </c>
      <c r="G10" s="7">
        <f>AnnualCosts!B12</f>
        <v>236.28233442052169</v>
      </c>
      <c r="H10" s="7">
        <f>AnnualCosts!C12</f>
        <v>0</v>
      </c>
      <c r="I10" s="7">
        <f>AnnualCosts!D12</f>
        <v>0</v>
      </c>
    </row>
    <row r="11" spans="1:9" x14ac:dyDescent="0.25">
      <c r="A11" s="4" t="str">
        <f>AnnualCosts!A11</f>
        <v>HPWH (Installed in Un-Conditioned Space) • Space Heating Type: Propane</v>
      </c>
      <c r="B11" s="20">
        <f>Summary!$C$29</f>
        <v>3150</v>
      </c>
      <c r="C11" s="5">
        <f>I11*15</f>
        <v>300</v>
      </c>
      <c r="D11" s="5">
        <f>G11*15</f>
        <v>2822.1349003778728</v>
      </c>
      <c r="E11" s="5">
        <f>H11*15</f>
        <v>431.54250000000002</v>
      </c>
      <c r="F11" s="5">
        <f>B11+C11+D11+E11</f>
        <v>6703.6774003778719</v>
      </c>
      <c r="G11" s="5">
        <f>AnnualCosts!B11</f>
        <v>188.14232669185819</v>
      </c>
      <c r="H11" s="5">
        <f>AnnualCosts!C11</f>
        <v>28.769500000000001</v>
      </c>
      <c r="I11" s="5">
        <f>AnnualCosts!D11</f>
        <v>20</v>
      </c>
    </row>
    <row r="12" spans="1:9" ht="30" x14ac:dyDescent="0.25">
      <c r="A12" s="4" t="str">
        <f>AnnualCosts!A13</f>
        <v>HPWH (Installed in Un-Conditioned Space) • Space Heating Type: Electric Baseboards</v>
      </c>
      <c r="B12" s="20">
        <f>Summary!$C$29</f>
        <v>3150</v>
      </c>
      <c r="C12" s="5">
        <f>I12*15</f>
        <v>300</v>
      </c>
      <c r="D12" s="5">
        <f>G12*15</f>
        <v>2822.1349003778728</v>
      </c>
      <c r="E12" s="5">
        <f>H12*15</f>
        <v>420</v>
      </c>
      <c r="F12" s="5">
        <f>B12+C12+D12+E12</f>
        <v>6692.1349003778723</v>
      </c>
      <c r="G12" s="5">
        <f>AnnualCosts!B13</f>
        <v>188.14232669185819</v>
      </c>
      <c r="H12" s="5">
        <f>AnnualCosts!C13</f>
        <v>28</v>
      </c>
      <c r="I12" s="5">
        <f>AnnualCosts!D13</f>
        <v>20</v>
      </c>
    </row>
    <row r="13" spans="1:9" x14ac:dyDescent="0.25">
      <c r="A13" s="4" t="str">
        <f>AnnualCosts!A14</f>
        <v>HPWH (Installed in Conditioned Space) • Space Heating Type: Propane</v>
      </c>
      <c r="B13" s="20">
        <f>Summary!$C$29</f>
        <v>3150</v>
      </c>
      <c r="C13" s="5">
        <f>I13*15</f>
        <v>300</v>
      </c>
      <c r="D13" s="5">
        <f>G13*15</f>
        <v>2257.7079203022986</v>
      </c>
      <c r="E13" s="5">
        <f>H13*15</f>
        <v>863.08500000000004</v>
      </c>
      <c r="F13" s="5">
        <f>B13+C13+D13+E13</f>
        <v>6570.7929203022986</v>
      </c>
      <c r="G13" s="5">
        <f>AnnualCosts!B14</f>
        <v>150.51386135348656</v>
      </c>
      <c r="H13" s="5">
        <f>AnnualCosts!C14</f>
        <v>57.539000000000001</v>
      </c>
      <c r="I13" s="5">
        <f>AnnualCosts!D14</f>
        <v>20</v>
      </c>
    </row>
    <row r="14" spans="1:9" x14ac:dyDescent="0.25">
      <c r="A14" s="4" t="str">
        <f>AnnualCosts!A15</f>
        <v>HPWH (Installed in Un-Conditioned Space) • Space Heating Type: Oil</v>
      </c>
      <c r="B14" s="20">
        <f>Summary!$C$29</f>
        <v>3150</v>
      </c>
      <c r="C14" s="5">
        <f>I14*15</f>
        <v>300</v>
      </c>
      <c r="D14" s="5">
        <f>G14*15</f>
        <v>2822.1349003778728</v>
      </c>
      <c r="E14" s="5">
        <f>H14*15</f>
        <v>288.09749999999997</v>
      </c>
      <c r="F14" s="5">
        <f>B14+C14+D14+E14</f>
        <v>6560.2324003778722</v>
      </c>
      <c r="G14" s="5">
        <f>AnnualCosts!B15</f>
        <v>188.14232669185819</v>
      </c>
      <c r="H14" s="5">
        <f>AnnualCosts!C15</f>
        <v>19.206499999999998</v>
      </c>
      <c r="I14" s="5">
        <f>AnnualCosts!D15</f>
        <v>20</v>
      </c>
    </row>
    <row r="15" spans="1:9" x14ac:dyDescent="0.25">
      <c r="A15" s="4" t="str">
        <f>AnnualCosts!A16</f>
        <v>HPWH (Installed in Conditioned Space) • Space Heating Type: Electric Baseboards</v>
      </c>
      <c r="B15" s="20">
        <f>Summary!$C$29</f>
        <v>3150</v>
      </c>
      <c r="C15" s="5">
        <f>I15*15</f>
        <v>300</v>
      </c>
      <c r="D15" s="5">
        <f>G15*15</f>
        <v>2257.7079203022986</v>
      </c>
      <c r="E15" s="5">
        <f>H15*15</f>
        <v>840</v>
      </c>
      <c r="F15" s="5">
        <f>B15+C15+D15+E15</f>
        <v>6547.7079203022986</v>
      </c>
      <c r="G15" s="5">
        <f>AnnualCosts!B16</f>
        <v>150.51386135348656</v>
      </c>
      <c r="H15" s="5">
        <f>AnnualCosts!C16</f>
        <v>56</v>
      </c>
      <c r="I15" s="5">
        <f>AnnualCosts!D16</f>
        <v>20</v>
      </c>
    </row>
    <row r="16" spans="1:9" x14ac:dyDescent="0.25">
      <c r="A16" s="4" t="str">
        <f>AnnualCosts!A17</f>
        <v>HPWH (Installed in Un-Conditioned Space) • Space Heating Type: Gas</v>
      </c>
      <c r="B16" s="20">
        <f>Summary!$C$29</f>
        <v>3150</v>
      </c>
      <c r="C16" s="5">
        <f>I16*15</f>
        <v>300</v>
      </c>
      <c r="D16" s="5">
        <f>G16*15</f>
        <v>2822.1349003778728</v>
      </c>
      <c r="E16" s="5">
        <f>H16*15</f>
        <v>177.6825</v>
      </c>
      <c r="F16" s="5">
        <f>B16+C16+D16+E16</f>
        <v>6449.8174003778722</v>
      </c>
      <c r="G16" s="5">
        <f>AnnualCosts!B17</f>
        <v>188.14232669185819</v>
      </c>
      <c r="H16" s="5">
        <f>AnnualCosts!C17</f>
        <v>11.845500000000001</v>
      </c>
      <c r="I16" s="5">
        <f>AnnualCosts!D17</f>
        <v>20</v>
      </c>
    </row>
    <row r="17" spans="1:9" x14ac:dyDescent="0.25">
      <c r="A17" s="4" t="str">
        <f>AnnualCosts!A18</f>
        <v>HPWH (Installed in Un-Conditioned Space) • Space Heating Type: Heat Pumps</v>
      </c>
      <c r="B17" s="20">
        <f>Summary!$C$29</f>
        <v>3150</v>
      </c>
      <c r="C17" s="5">
        <f>I17*15</f>
        <v>300</v>
      </c>
      <c r="D17" s="5">
        <f>G17*15</f>
        <v>2822.1349003778728</v>
      </c>
      <c r="E17" s="5">
        <f>H17*15</f>
        <v>140</v>
      </c>
      <c r="F17" s="5">
        <f>B17+C17+D17+E17</f>
        <v>6412.1349003778723</v>
      </c>
      <c r="G17" s="5">
        <f>AnnualCosts!B18</f>
        <v>188.14232669185819</v>
      </c>
      <c r="H17" s="5">
        <f>AnnualCosts!C18</f>
        <v>9.3333333333333339</v>
      </c>
      <c r="I17" s="5">
        <f>AnnualCosts!D18</f>
        <v>20</v>
      </c>
    </row>
    <row r="18" spans="1:9" x14ac:dyDescent="0.25">
      <c r="A18" s="4" t="str">
        <f>AnnualCosts!A19</f>
        <v>HPWH (Installed in Conditioned Space) • Space Heating Type: Oil</v>
      </c>
      <c r="B18" s="20">
        <f>Summary!$C$29</f>
        <v>3150</v>
      </c>
      <c r="C18" s="5">
        <f>I18*15</f>
        <v>300</v>
      </c>
      <c r="D18" s="5">
        <f>G18*15</f>
        <v>2257.7079203022986</v>
      </c>
      <c r="E18" s="5">
        <f>H18*15</f>
        <v>576.19499999999994</v>
      </c>
      <c r="F18" s="5">
        <f>B18+C18+D18+E18</f>
        <v>6283.9029203022983</v>
      </c>
      <c r="G18" s="5">
        <f>AnnualCosts!B19</f>
        <v>150.51386135348656</v>
      </c>
      <c r="H18" s="5">
        <f>AnnualCosts!C19</f>
        <v>38.412999999999997</v>
      </c>
      <c r="I18" s="5">
        <f>AnnualCosts!D19</f>
        <v>20</v>
      </c>
    </row>
    <row r="19" spans="1:9" x14ac:dyDescent="0.25">
      <c r="A19" s="8" t="str">
        <f>AnnualCosts!A9</f>
        <v>Gas Storage Tank Water Heater - Not Energy Star</v>
      </c>
      <c r="B19" s="22">
        <f>Summary!$C$31</f>
        <v>1850</v>
      </c>
      <c r="C19" s="7">
        <f>I19*15</f>
        <v>300</v>
      </c>
      <c r="D19" s="7">
        <f>G19*15</f>
        <v>3940.5761119450735</v>
      </c>
      <c r="E19" s="7">
        <f>H19*15</f>
        <v>0</v>
      </c>
      <c r="F19" s="7">
        <f>B19+C19+D19+E19</f>
        <v>6090.5761119450735</v>
      </c>
      <c r="G19" s="7">
        <f>AnnualCosts!B9</f>
        <v>262.70507412967157</v>
      </c>
      <c r="H19" s="7">
        <f>AnnualCosts!C9</f>
        <v>0</v>
      </c>
      <c r="I19" s="7">
        <f>AnnualCosts!D9</f>
        <v>20</v>
      </c>
    </row>
    <row r="20" spans="1:9" x14ac:dyDescent="0.25">
      <c r="A20" s="4" t="str">
        <f>AnnualCosts!A20</f>
        <v>HPWH (Installed in Conditioned Space) • Space Heating Type: Gas</v>
      </c>
      <c r="B20" s="20">
        <f>Summary!$C$29</f>
        <v>3150</v>
      </c>
      <c r="C20" s="5">
        <f>I20*15</f>
        <v>300</v>
      </c>
      <c r="D20" s="5">
        <f>G20*15</f>
        <v>2257.7079203022986</v>
      </c>
      <c r="E20" s="5">
        <f>H20*15</f>
        <v>355.36500000000001</v>
      </c>
      <c r="F20" s="5">
        <f>B20+C20+D20+E20</f>
        <v>6063.0729203022984</v>
      </c>
      <c r="G20" s="5">
        <f>AnnualCosts!B20</f>
        <v>150.51386135348656</v>
      </c>
      <c r="H20" s="5">
        <f>AnnualCosts!C20</f>
        <v>23.691000000000003</v>
      </c>
      <c r="I20" s="5">
        <f>AnnualCosts!D20</f>
        <v>20</v>
      </c>
    </row>
    <row r="21" spans="1:9" x14ac:dyDescent="0.25">
      <c r="A21" s="4" t="str">
        <f>AnnualCosts!A21</f>
        <v>HPWH (Installed in Conditioned Space) • Space Heating Type: Heat Pumps</v>
      </c>
      <c r="B21" s="20">
        <f>Summary!$C$29</f>
        <v>3150</v>
      </c>
      <c r="C21" s="5">
        <f>I21*15</f>
        <v>300</v>
      </c>
      <c r="D21" s="5">
        <f>G21*15</f>
        <v>2257.7079203022986</v>
      </c>
      <c r="E21" s="5">
        <f>H21*15</f>
        <v>280</v>
      </c>
      <c r="F21" s="5">
        <f>B21+C21+D21+E21</f>
        <v>5987.7079203022986</v>
      </c>
      <c r="G21" s="5">
        <f>AnnualCosts!B21</f>
        <v>150.51386135348656</v>
      </c>
      <c r="H21" s="5">
        <f>AnnualCosts!C21</f>
        <v>18.666666666666668</v>
      </c>
      <c r="I21" s="5">
        <f>AnnualCosts!D21</f>
        <v>20</v>
      </c>
    </row>
  </sheetData>
  <sortState xmlns:xlrd2="http://schemas.microsoft.com/office/spreadsheetml/2017/richdata2" ref="A2:I21">
    <sortCondition descending="1" ref="F2:F2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D4D1D-1029-49D6-96F2-1F6343F0DEDD}">
  <dimension ref="A1:J21"/>
  <sheetViews>
    <sheetView workbookViewId="0">
      <selection sqref="A1:XFD1048576"/>
    </sheetView>
  </sheetViews>
  <sheetFormatPr defaultRowHeight="15" x14ac:dyDescent="0.25"/>
  <cols>
    <col min="1" max="1" width="49" customWidth="1"/>
    <col min="2" max="2" width="15.140625" customWidth="1"/>
    <col min="3" max="3" width="16.85546875" customWidth="1"/>
    <col min="4" max="5" width="18" customWidth="1"/>
    <col min="6" max="6" width="25.28515625" customWidth="1"/>
  </cols>
  <sheetData>
    <row r="1" spans="1:10" ht="168.75" customHeight="1" x14ac:dyDescent="0.25">
      <c r="A1" s="2" t="str">
        <f>AnnualCosts!A1</f>
        <v>System/Fuel Type</v>
      </c>
      <c r="B1" s="2" t="str">
        <f>AnnualCosts!B1</f>
        <v>Annual Water Heating Cost</v>
      </c>
      <c r="C1" s="2" t="str">
        <f>AnnualCosts!C1</f>
        <v>Additional Annual Space-Heating Cost</v>
      </c>
      <c r="D1" s="2" t="str">
        <f>AnnualCosts!D1</f>
        <v>Annual Maintenance Cost</v>
      </c>
      <c r="E1" s="2" t="s">
        <v>104</v>
      </c>
      <c r="F1" s="26" t="s">
        <v>105</v>
      </c>
    </row>
    <row r="2" spans="1:10" x14ac:dyDescent="0.25">
      <c r="A2" s="13" t="str">
        <f>AnnualCosts!A2</f>
        <v>Propane Storage Tank Water Heater</v>
      </c>
      <c r="B2" s="12">
        <f>AnnualCosts!B2</f>
        <v>637.75347639339032</v>
      </c>
      <c r="C2" s="12">
        <f>AnnualCosts!C2</f>
        <v>0</v>
      </c>
      <c r="D2" s="12">
        <f>AnnualCosts!D2</f>
        <v>100</v>
      </c>
      <c r="E2" s="12">
        <f>Summary!C34/Summary!C57</f>
        <v>185</v>
      </c>
      <c r="F2" s="12">
        <f>B2+C2+D2+E2</f>
        <v>922.75347639339032</v>
      </c>
      <c r="H2" s="27"/>
      <c r="I2" s="27"/>
      <c r="J2" s="28"/>
    </row>
    <row r="3" spans="1:10" x14ac:dyDescent="0.25">
      <c r="A3" s="10" t="str">
        <f>AnnualCosts!A4</f>
        <v>Electric Storage Tank Water Heater</v>
      </c>
      <c r="B3" s="9">
        <f>AnnualCosts!B4</f>
        <v>564.24701785004322</v>
      </c>
      <c r="C3" s="9">
        <f>AnnualCosts!C4</f>
        <v>0</v>
      </c>
      <c r="D3" s="9">
        <f>AnnualCosts!D4</f>
        <v>20</v>
      </c>
      <c r="E3" s="9">
        <f>Summary!C36/Summary!C56</f>
        <v>162.5</v>
      </c>
      <c r="F3" s="9">
        <f>B3+C3+D3+E3</f>
        <v>746.74701785004322</v>
      </c>
    </row>
    <row r="4" spans="1:10" x14ac:dyDescent="0.25">
      <c r="A4" s="24" t="str">
        <f>AnnualCosts!A3</f>
        <v>Oil Storage Tank Water Heater</v>
      </c>
      <c r="B4" s="25">
        <f>AnnualCosts!B3</f>
        <v>434.75729628145712</v>
      </c>
      <c r="C4" s="25">
        <f>AnnualCosts!C3</f>
        <v>0</v>
      </c>
      <c r="D4" s="25">
        <f>AnnualCosts!D3</f>
        <v>150</v>
      </c>
      <c r="E4" s="25">
        <f>Summary!C33/Summary!C54</f>
        <v>122.51655629139073</v>
      </c>
      <c r="F4" s="25">
        <f>B4+C4+D4+E4</f>
        <v>707.27385257284789</v>
      </c>
    </row>
    <row r="5" spans="1:10" x14ac:dyDescent="0.25">
      <c r="A5" s="11" t="str">
        <f>AnnualCosts!A5</f>
        <v>Oil Indirect Water Heater Attached to Average Boiler (5+ Years Old)</v>
      </c>
      <c r="B5" s="9">
        <f>AnnualCosts!B5</f>
        <v>472.50386765909019</v>
      </c>
      <c r="C5" s="9">
        <f>AnnualCosts!C5</f>
        <v>0</v>
      </c>
      <c r="D5" s="9">
        <f>AnnualCosts!D5</f>
        <v>0</v>
      </c>
      <c r="E5" s="9">
        <f>Summary!C35/Summary!C55</f>
        <v>119.35483870967742</v>
      </c>
      <c r="F5" s="9">
        <f>B5+C5+D5+E5</f>
        <v>591.85870636876757</v>
      </c>
      <c r="H5" s="29"/>
    </row>
    <row r="6" spans="1:10" ht="30" x14ac:dyDescent="0.25">
      <c r="A6" s="10" t="str">
        <f>AnnualCosts!A6</f>
        <v>Oil Indirect Water Heater Attached to New, Higher Efficiency Boiler</v>
      </c>
      <c r="B6" s="9">
        <f>AnnualCosts!B6</f>
        <v>407.33092039576741</v>
      </c>
      <c r="C6" s="9">
        <f>AnnualCosts!C6</f>
        <v>0</v>
      </c>
      <c r="D6" s="9">
        <f>AnnualCosts!D6</f>
        <v>0</v>
      </c>
      <c r="E6" s="9">
        <f>Summary!C36/Summary!C56</f>
        <v>162.5</v>
      </c>
      <c r="F6" s="9">
        <f>B6+C6+D6+E6</f>
        <v>569.83092039576741</v>
      </c>
    </row>
    <row r="7" spans="1:10" x14ac:dyDescent="0.25">
      <c r="A7" s="6" t="str">
        <f>AnnualCosts!A10</f>
        <v>Gas Storage Tank Water Heater - Energy Star</v>
      </c>
      <c r="B7" s="7">
        <f>AnnualCosts!B10</f>
        <v>217.29925884799994</v>
      </c>
      <c r="C7" s="7">
        <f>AnnualCosts!C10</f>
        <v>0</v>
      </c>
      <c r="D7" s="7">
        <f>AnnualCosts!D10</f>
        <v>20</v>
      </c>
      <c r="E7" s="7">
        <f>Summary!C32/Summary!C53</f>
        <v>244.55172413793105</v>
      </c>
      <c r="F7" s="7">
        <f>B7+C7+D7+E7</f>
        <v>481.85098298593095</v>
      </c>
    </row>
    <row r="8" spans="1:10" ht="30" x14ac:dyDescent="0.25">
      <c r="A8" s="8" t="str">
        <f>AnnualCosts!A7</f>
        <v>Gas Indirect Water Heater Attached to Average Gas Boiler (5+ Years Old)</v>
      </c>
      <c r="B8" s="7">
        <f>AnnualCosts!B7</f>
        <v>289.83966355583993</v>
      </c>
      <c r="C8" s="7">
        <f>AnnualCosts!C7</f>
        <v>0</v>
      </c>
      <c r="D8" s="7">
        <f>AnnualCosts!D7</f>
        <v>0</v>
      </c>
      <c r="E8" s="7">
        <f>Summary!C36/Summary!C56</f>
        <v>162.5</v>
      </c>
      <c r="F8" s="7">
        <f>B8+C8+D8+E8</f>
        <v>452.33966355583993</v>
      </c>
    </row>
    <row r="9" spans="1:10" ht="30" x14ac:dyDescent="0.25">
      <c r="A9" s="4" t="str">
        <f>AnnualCosts!A11</f>
        <v>HPWH (Installed in Un-Conditioned Space) • Space Heating Type: Propane</v>
      </c>
      <c r="B9" s="5">
        <f>AnnualCosts!B11</f>
        <v>188.14232669185819</v>
      </c>
      <c r="C9" s="5">
        <f>AnnualCosts!C11</f>
        <v>28.769500000000001</v>
      </c>
      <c r="D9" s="5">
        <f>AnnualCosts!D11</f>
        <v>20</v>
      </c>
      <c r="E9" s="5">
        <f>Summary!C29/Summary!C51</f>
        <v>208.60927152317882</v>
      </c>
      <c r="F9" s="5">
        <f>B9+C9+D9+E9</f>
        <v>445.521098215037</v>
      </c>
    </row>
    <row r="10" spans="1:10" ht="30" x14ac:dyDescent="0.25">
      <c r="A10" s="4" t="str">
        <f>AnnualCosts!A13</f>
        <v>HPWH (Installed in Un-Conditioned Space) • Space Heating Type: Electric Baseboards</v>
      </c>
      <c r="B10" s="5">
        <f>AnnualCosts!B13</f>
        <v>188.14232669185819</v>
      </c>
      <c r="C10" s="5">
        <f>AnnualCosts!C13</f>
        <v>28</v>
      </c>
      <c r="D10" s="5">
        <f>AnnualCosts!D13</f>
        <v>20</v>
      </c>
      <c r="E10" s="5">
        <f>Summary!C29/Summary!C51</f>
        <v>208.60927152317882</v>
      </c>
      <c r="F10" s="5">
        <f>B10+C10+D10+E10</f>
        <v>444.75159821503701</v>
      </c>
    </row>
    <row r="11" spans="1:10" ht="30" x14ac:dyDescent="0.25">
      <c r="A11" s="4" t="str">
        <f>AnnualCosts!A14</f>
        <v>HPWH (Installed in Conditioned Space) • Space Heating Type: Propane</v>
      </c>
      <c r="B11" s="5">
        <f>AnnualCosts!B14</f>
        <v>150.51386135348656</v>
      </c>
      <c r="C11" s="5">
        <f>AnnualCosts!C14</f>
        <v>57.539000000000001</v>
      </c>
      <c r="D11" s="5">
        <f>AnnualCosts!D14</f>
        <v>20</v>
      </c>
      <c r="E11" s="5">
        <f>Summary!C29/Summary!C51</f>
        <v>208.60927152317882</v>
      </c>
      <c r="F11" s="5">
        <f>B11+C11+D11+E11</f>
        <v>436.6621328766654</v>
      </c>
    </row>
    <row r="12" spans="1:10" ht="30" x14ac:dyDescent="0.25">
      <c r="A12" s="4" t="str">
        <f>AnnualCosts!A15</f>
        <v>HPWH (Installed in Un-Conditioned Space) • Space Heating Type: Oil</v>
      </c>
      <c r="B12" s="5">
        <f>AnnualCosts!B15</f>
        <v>188.14232669185819</v>
      </c>
      <c r="C12" s="5">
        <f>AnnualCosts!C15</f>
        <v>19.206499999999998</v>
      </c>
      <c r="D12" s="5">
        <f>AnnualCosts!D15</f>
        <v>20</v>
      </c>
      <c r="E12" s="5">
        <f>Summary!C29/Summary!C51</f>
        <v>208.60927152317882</v>
      </c>
      <c r="F12" s="5">
        <f>B12+C12+D12+E12</f>
        <v>435.95809821503701</v>
      </c>
    </row>
    <row r="13" spans="1:10" ht="30" x14ac:dyDescent="0.25">
      <c r="A13" s="4" t="str">
        <f>AnnualCosts!A16</f>
        <v>HPWH (Installed in Conditioned Space) • Space Heating Type: Electric Baseboards</v>
      </c>
      <c r="B13" s="5">
        <f>AnnualCosts!B16</f>
        <v>150.51386135348656</v>
      </c>
      <c r="C13" s="5">
        <f>AnnualCosts!C16</f>
        <v>56</v>
      </c>
      <c r="D13" s="5">
        <f>AnnualCosts!D16</f>
        <v>20</v>
      </c>
      <c r="E13" s="5">
        <f>Summary!C29/Summary!C51</f>
        <v>208.60927152317882</v>
      </c>
      <c r="F13" s="5">
        <f>B13+C13+D13+E13</f>
        <v>435.12313287666541</v>
      </c>
    </row>
    <row r="14" spans="1:10" ht="30" x14ac:dyDescent="0.25">
      <c r="A14" s="4" t="str">
        <f>AnnualCosts!A17</f>
        <v>HPWH (Installed in Un-Conditioned Space) • Space Heating Type: Gas</v>
      </c>
      <c r="B14" s="5">
        <f>AnnualCosts!B17</f>
        <v>188.14232669185819</v>
      </c>
      <c r="C14" s="5">
        <f>AnnualCosts!C17</f>
        <v>11.845500000000001</v>
      </c>
      <c r="D14" s="5">
        <f>AnnualCosts!D17</f>
        <v>20</v>
      </c>
      <c r="E14" s="5">
        <f>Summary!C29/Summary!C51</f>
        <v>208.60927152317882</v>
      </c>
      <c r="F14" s="5">
        <f>B14+C14+D14+E14</f>
        <v>428.59709821503702</v>
      </c>
    </row>
    <row r="15" spans="1:10" ht="30" x14ac:dyDescent="0.25">
      <c r="A15" s="4" t="str">
        <f>AnnualCosts!A18</f>
        <v>HPWH (Installed in Un-Conditioned Space) • Space Heating Type: Heat Pumps</v>
      </c>
      <c r="B15" s="5">
        <f>AnnualCosts!B18</f>
        <v>188.14232669185819</v>
      </c>
      <c r="C15" s="5">
        <f>AnnualCosts!C18</f>
        <v>9.3333333333333339</v>
      </c>
      <c r="D15" s="5">
        <f>AnnualCosts!D18</f>
        <v>20</v>
      </c>
      <c r="E15" s="5">
        <f>Summary!C29/Summary!C51</f>
        <v>208.60927152317882</v>
      </c>
      <c r="F15" s="5">
        <f>B15+C15+D15+E15</f>
        <v>426.08493154837038</v>
      </c>
    </row>
    <row r="16" spans="1:10" x14ac:dyDescent="0.25">
      <c r="A16" s="6" t="str">
        <f>AnnualCosts!A8</f>
        <v>Gas Tankless Water Heater</v>
      </c>
      <c r="B16" s="7">
        <f>AnnualCosts!B8</f>
        <v>195.5693329632</v>
      </c>
      <c r="C16" s="7">
        <f>AnnualCosts!C8</f>
        <v>0</v>
      </c>
      <c r="D16" s="7">
        <f>AnnualCosts!D8</f>
        <v>90</v>
      </c>
      <c r="E16" s="7">
        <f>Summary!C30/Summary!C52</f>
        <v>140</v>
      </c>
      <c r="F16" s="7">
        <f>B16+C16+D16+E16</f>
        <v>425.5693329632</v>
      </c>
      <c r="H16" s="29"/>
    </row>
    <row r="17" spans="1:6" ht="30" x14ac:dyDescent="0.25">
      <c r="A17" s="4" t="str">
        <f>AnnualCosts!A19</f>
        <v>HPWH (Installed in Conditioned Space) • Space Heating Type: Oil</v>
      </c>
      <c r="B17" s="5">
        <f>AnnualCosts!B19</f>
        <v>150.51386135348656</v>
      </c>
      <c r="C17" s="5">
        <f>AnnualCosts!C19</f>
        <v>38.412999999999997</v>
      </c>
      <c r="D17" s="5">
        <f>AnnualCosts!D19</f>
        <v>20</v>
      </c>
      <c r="E17" s="5">
        <f>Summary!C29/Summary!C51</f>
        <v>208.60927152317882</v>
      </c>
      <c r="F17" s="5">
        <f>B17+C17+D17+E17</f>
        <v>417.53613287666542</v>
      </c>
    </row>
    <row r="18" spans="1:6" x14ac:dyDescent="0.25">
      <c r="A18" s="6" t="str">
        <f>AnnualCosts!A9</f>
        <v>Gas Storage Tank Water Heater - Not Energy Star</v>
      </c>
      <c r="B18" s="7">
        <f>AnnualCosts!B9</f>
        <v>262.70507412967157</v>
      </c>
      <c r="C18" s="7">
        <f>AnnualCosts!C9</f>
        <v>0</v>
      </c>
      <c r="D18" s="7">
        <f>AnnualCosts!D9</f>
        <v>20</v>
      </c>
      <c r="E18" s="7">
        <f>Summary!C31/Summary!C53</f>
        <v>127.58620689655173</v>
      </c>
      <c r="F18" s="7">
        <f>B18+C18+D18+E18</f>
        <v>410.29128102622332</v>
      </c>
    </row>
    <row r="19" spans="1:6" ht="30" x14ac:dyDescent="0.25">
      <c r="A19" s="4" t="str">
        <f>AnnualCosts!A20</f>
        <v>HPWH (Installed in Conditioned Space) • Space Heating Type: Gas</v>
      </c>
      <c r="B19" s="5">
        <f>AnnualCosts!B20</f>
        <v>150.51386135348656</v>
      </c>
      <c r="C19" s="5">
        <f>AnnualCosts!C20</f>
        <v>23.691000000000003</v>
      </c>
      <c r="D19" s="5">
        <f>AnnualCosts!D20</f>
        <v>20</v>
      </c>
      <c r="E19" s="5">
        <f>Summary!C29/Summary!C51</f>
        <v>208.60927152317882</v>
      </c>
      <c r="F19" s="5">
        <f>B19+C19+D19+E19</f>
        <v>402.81413287666538</v>
      </c>
    </row>
    <row r="20" spans="1:6" ht="30" x14ac:dyDescent="0.25">
      <c r="A20" s="8" t="str">
        <f>AnnualCosts!A12</f>
        <v>Gas Indirect Water Heater Attached to New, Higher Efficiency Boiler</v>
      </c>
      <c r="B20" s="7">
        <f>AnnualCosts!B12</f>
        <v>236.28233442052169</v>
      </c>
      <c r="C20" s="7">
        <f>AnnualCosts!C12</f>
        <v>0</v>
      </c>
      <c r="D20" s="7">
        <f>AnnualCosts!D12</f>
        <v>0</v>
      </c>
      <c r="E20" s="7">
        <f>Summary!C36/Summary!C56</f>
        <v>162.5</v>
      </c>
      <c r="F20" s="7">
        <f>B20+C20+D20+E20</f>
        <v>398.78233442052169</v>
      </c>
    </row>
    <row r="21" spans="1:6" ht="30" x14ac:dyDescent="0.25">
      <c r="A21" s="4" t="str">
        <f>AnnualCosts!A21</f>
        <v>HPWH (Installed in Conditioned Space) • Space Heating Type: Heat Pumps</v>
      </c>
      <c r="B21" s="5">
        <f>AnnualCosts!B21</f>
        <v>150.51386135348656</v>
      </c>
      <c r="C21" s="5">
        <f>AnnualCosts!C21</f>
        <v>18.666666666666668</v>
      </c>
      <c r="D21" s="5">
        <f>AnnualCosts!D21</f>
        <v>20</v>
      </c>
      <c r="E21" s="5">
        <f>Summary!C29/Summary!C51</f>
        <v>208.60927152317882</v>
      </c>
      <c r="F21" s="5">
        <f>B21+C21+D21+E21</f>
        <v>397.78979954333204</v>
      </c>
    </row>
  </sheetData>
  <sortState xmlns:xlrd2="http://schemas.microsoft.com/office/spreadsheetml/2017/richdata2" ref="A2:J21">
    <sortCondition descending="1" ref="F2:F2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AnnualCosts</vt:lpstr>
      <vt:lpstr>15YearCosts</vt:lpstr>
      <vt:lpstr>ProratedCosts</vt:lpstr>
    </vt:vector>
  </TitlesOfParts>
  <Company>Holyoke Gas &amp;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Theroux</dc:creator>
  <cp:lastModifiedBy>Sophie Theroux</cp:lastModifiedBy>
  <dcterms:created xsi:type="dcterms:W3CDTF">2020-05-13T13:44:44Z</dcterms:created>
  <dcterms:modified xsi:type="dcterms:W3CDTF">2025-10-28T18:40:20Z</dcterms:modified>
</cp:coreProperties>
</file>